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 activeTab="3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definedNames>
    <definedName name="_xlnm._FilterDatabase" localSheetId="3" hidden="1">表3!$A$5:$J$33</definedName>
    <definedName name="_xlnm._FilterDatabase" localSheetId="2" hidden="1">表2!$A$6:$L$30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<sst xmlns="http://schemas.openxmlformats.org/spreadsheetml/2006/main" count="473" uniqueCount="259">
  <si>
    <t>附件1:</t>
  </si>
  <si>
    <t xml:space="preserve"> </t>
  </si>
  <si>
    <t>盘州市卫生健康局2024年预算公开表</t>
  </si>
  <si>
    <t xml:space="preserve">盘州市卫生健康局 </t>
  </si>
  <si>
    <t>编制</t>
  </si>
  <si>
    <t xml:space="preserve">    经办人： 张鹏         联系电话:  13885875219</t>
  </si>
  <si>
    <t>表1</t>
  </si>
  <si>
    <t>盘州市卫生健康局2024年部门收支预算总表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</si>
  <si>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</si>
  <si>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</si>
  <si>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</si>
  <si>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</si>
  <si>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</si>
  <si>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</si>
  <si>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</si>
  <si>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</si>
  <si>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</si>
  <si>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</si>
  <si>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</si>
  <si>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</si>
  <si>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</si>
  <si>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</si>
  <si>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</si>
  <si>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</si>
  <si>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</si>
  <si>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</si>
  <si>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</si>
  <si>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</si>
  <si>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</si>
  <si>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</si>
  <si>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</si>
  <si>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九、社会保障基金支出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</si>
  <si>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</si>
  <si>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</si>
  <si>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</si>
  <si>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</si>
  <si>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</si>
  <si>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</si>
  <si>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</si>
  <si>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</si>
  <si>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</si>
  <si>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</si>
  <si>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</si>
  <si>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</si>
  <si>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</si>
  <si>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</si>
  <si>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</si>
  <si>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</si>
  <si>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</si>
  <si>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</si>
  <si>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</si>
  <si>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</si>
  <si>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</si>
  <si>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</si>
  <si>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</si>
  <si>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</si>
  <si>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</si>
  <si>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</si>
  <si>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</si>
  <si>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</si>
  <si>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</si>
  <si>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盘州市卫生健康局2024年部门收入总体情况表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</si>
  <si>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</si>
  <si>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</si>
  <si>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</si>
  <si>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</si>
  <si>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</si>
  <si>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</si>
  <si>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</si>
  <si>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</si>
  <si>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</si>
  <si>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</si>
  <si>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</si>
  <si>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</si>
  <si>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</si>
  <si>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</si>
  <si>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</si>
  <si>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</si>
  <si>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</si>
  <si>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</si>
  <si>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</si>
  <si>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</si>
  <si>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</si>
  <si>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</si>
  <si>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</si>
  <si>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</si>
  <si>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</si>
  <si>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一般行政管理事务</t>
  </si>
  <si>
    <t>21002</t>
  </si>
  <si>
    <t>公立医院</t>
  </si>
  <si>
    <t>2100299</t>
  </si>
  <si>
    <t>其他公立医院支出</t>
  </si>
  <si>
    <t>21003</t>
  </si>
  <si>
    <t>基层医疗卫生机构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</si>
  <si>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</si>
  <si>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</si>
  <si>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</si>
  <si>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</si>
  <si>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</si>
  <si>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</si>
  <si>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2100499</t>
  </si>
  <si>
    <t>其他公共卫生支出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</si>
  <si>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</si>
  <si>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</si>
  <si>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</si>
  <si>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</si>
  <si>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</si>
  <si>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</si>
  <si>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</si>
  <si>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</si>
  <si>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</si>
  <si>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</si>
  <si>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</si>
  <si>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</si>
  <si>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</si>
  <si>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</si>
  <si>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</si>
  <si>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</si>
  <si>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</si>
  <si>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</si>
  <si>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</si>
  <si>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</si>
  <si>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其他支出</t>
  </si>
  <si>
    <t>其他政府性基金及对应专项债务收入安排的支出</t>
  </si>
  <si>
    <t>其他地方自行试点项目收益专项债券收入安排的支出</t>
  </si>
  <si>
    <t>表3</t>
  </si>
  <si>
    <t>盘州市卫生健康局2024年部门支出总体情况表</t>
  </si>
  <si>
    <t>基本支出</t>
  </si>
  <si>
    <t>项目支出</t>
  </si>
  <si>
    <t>事业单位经营支出</t>
  </si>
  <si>
    <t>表4</t>
  </si>
  <si>
    <t>盘州市卫生健康局2024年财政拨款收支总体情况表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</si>
  <si>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</si>
  <si>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</si>
  <si>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</si>
  <si>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</si>
  <si>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</si>
  <si>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</si>
  <si>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</si>
  <si>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（一）一般公共预算拨款收入</t>
  </si>
  <si>
    <t>（二）政府性基金预算拨款</t>
  </si>
  <si>
    <t>（三）国有资本经营预算拨款</t>
  </si>
  <si>
    <t>二、上年结转</t>
  </si>
  <si>
    <t>（一）一般公共预算拨款</t>
  </si>
  <si>
    <t xml:space="preserve">本年支出总计  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</si>
  <si>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</si>
  <si>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</si>
  <si>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</si>
  <si>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</si>
  <si>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盘州市卫生健康局2024年一般公共预算支出情况表</t>
  </si>
  <si>
    <t>表6</t>
  </si>
  <si>
    <t>盘州市卫生健康局2024年一般公共预算基本支出情况表（按经济分类）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</si>
  <si>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</si>
  <si>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</si>
  <si>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</si>
  <si>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</si>
  <si>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</si>
  <si>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501</t>
  </si>
  <si>
    <t>机关工资福利支出</t>
  </si>
  <si>
    <t>301</t>
  </si>
  <si>
    <t>工资福利支出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</si>
  <si>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</si>
  <si>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</si>
  <si>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</si>
  <si>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</si>
  <si>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</si>
  <si>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</si>
  <si>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</si>
  <si>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</si>
  <si>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</si>
  <si>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</si>
  <si>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</si>
  <si>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</si>
  <si>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</si>
  <si>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</si>
  <si>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</si>
  <si>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</si>
  <si>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</si>
  <si>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</si>
  <si>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</si>
  <si>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</si>
  <si>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</si>
  <si>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</si>
  <si>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</si>
  <si>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</si>
  <si>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</si>
  <si>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</si>
  <si>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>办公经费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</si>
  <si>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</si>
  <si>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</si>
  <si>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</si>
  <si>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</si>
  <si>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</si>
  <si>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</si>
  <si>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</si>
  <si>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</si>
  <si>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</si>
  <si>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30217</t>
  </si>
  <si>
    <t>公务接待费</t>
  </si>
  <si>
    <t>30226</t>
  </si>
  <si>
    <t>劳务费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</si>
  <si>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</si>
  <si>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</si>
  <si>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</si>
  <si>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</si>
  <si>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</si>
  <si>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</si>
  <si>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50203</t>
  </si>
  <si>
    <t>培训费</t>
  </si>
  <si>
    <t xml:space="preserve">  30216</t>
  </si>
  <si>
    <t>509</t>
  </si>
  <si>
    <t>对个人和家庭的补助</t>
  </si>
  <si>
    <t>303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</si>
  <si>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</si>
  <si>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</si>
  <si>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</si>
  <si>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</si>
  <si>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</si>
  <si>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</si>
  <si>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30302</t>
  </si>
  <si>
    <t>退休费</t>
  </si>
  <si>
    <t>表7</t>
  </si>
  <si>
    <t xml:space="preserve">盘州市卫生健康局2024年一般公共预算“三公”经费支出情况表                   </t>
  </si>
  <si>
    <t>2023年初预算数</t>
  </si>
  <si>
    <t>2024年初预算数</t>
  </si>
  <si>
    <t>2024年与上年预算数相比增减变化比率(%)</t>
  </si>
  <si>
    <t>2023年与上年预算数相比增减变化原因</t>
  </si>
  <si>
    <t>2024年“三公”经费支出占公共财政预算支出的比重(%)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</si>
  <si>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</si>
  <si>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</si>
  <si>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</si>
  <si>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</si>
  <si>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>与上年减少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</si>
  <si>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</si>
  <si>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</si>
  <si>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</si>
  <si>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</si>
  <si>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</si>
  <si>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盘州市卫生健康局2024年机关运行经费（公用经费）支出明细表</t>
  </si>
  <si>
    <t>编码</t>
  </si>
  <si>
    <t>项目名称</t>
  </si>
  <si>
    <t>30201</t>
  </si>
  <si>
    <t>30202</t>
  </si>
  <si>
    <t>印刷费</t>
  </si>
  <si>
    <t>30208</t>
  </si>
  <si>
    <t>取暖费</t>
  </si>
  <si>
    <t>30209</t>
  </si>
  <si>
    <t>物业管理费</t>
  </si>
  <si>
    <t>30239</t>
  </si>
  <si>
    <t>30215</t>
  </si>
  <si>
    <t>会议费</t>
  </si>
  <si>
    <t>30213</t>
  </si>
  <si>
    <t>维修(护)费</t>
  </si>
  <si>
    <t>30299</t>
  </si>
  <si>
    <t>其他商品和服务支出</t>
  </si>
  <si>
    <t>表9</t>
  </si>
  <si>
    <t>盘州市卫生健康局2024年政府性基金预算支出情况表</t>
  </si>
  <si>
    <t>04</t>
  </si>
  <si>
    <t>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</si>
</sst>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sz val="11"/>
      <color rgb="FFFF0000"/>
      <name val="宋体"/>
      <charset val="1"/>
      <scheme val="minor"/>
    </font>
    <font>
      <sz val="9"/>
      <color rgb="FFFF0000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9"/>
      <name val="宋体"/>
      <charset val="134"/>
    </font>
    <font>
      <sz val="16"/>
      <color indexed="8"/>
      <name val="仿宋_GB2312"/>
      <charset val="1"/>
    </font>
    <font>
      <b/>
      <sz val="14"/>
      <color rgb="FFFF0000"/>
      <name val="SimSun"/>
      <charset val="134"/>
    </font>
    <font>
      <sz val="10"/>
      <name val="SimSun"/>
      <charset val="134"/>
    </font>
    <font>
      <sz val="16"/>
      <color rgb="FF4F81BD"/>
      <name val="Times New Roman"/>
      <charset val="1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0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176" fontId="4" fillId="0" borderId="3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176" fontId="2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2" fontId="7" fillId="0" borderId="0" xfId="0" applyNumberFormat="1" applyFont="1" applyFill="1" applyBorder="1" applyAlignment="1" applyProtection="1">
      <alignment vertical="top"/>
      <protection locked="0"/>
    </xf>
    <xf numFmtId="3" fontId="8" fillId="0" borderId="0" xfId="0" applyNumberFormat="1" applyFont="1" applyAlignment="1">
      <alignment horizontal="justify" vertical="center"/>
    </xf>
    <xf numFmtId="10" fontId="2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176" fontId="0" fillId="0" borderId="0" xfId="0" applyNumberFormat="1" applyFont="1">
      <alignment vertical="center"/>
    </xf>
    <xf numFmtId="176" fontId="0" fillId="0" borderId="3" xfId="0" applyNumberFormat="1" applyFont="1" applyBorder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176" fontId="0" fillId="0" borderId="5" xfId="0" applyNumberFormat="1" applyFont="1" applyBorder="1">
      <alignment vertical="center"/>
    </xf>
    <xf numFmtId="176" fontId="10" fillId="0" borderId="3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4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76" fontId="0" fillId="0" borderId="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176" fontId="0" fillId="0" borderId="3" xfId="0" applyNumberFormat="1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opLeftCell="A2" workbookViewId="0">
      <selection activeCell="G7" sqref="G7"/>
    </sheetView>
  </sheetViews>
  <sheetFormatPr defaultColWidth="9" defaultRowHeight="14.25" outlineLevelRow="7" outlineLevelCol="3"/>
  <cols>
    <col min="1" max="1" width="5" style="97" customWidth="1"/>
    <col min="2" max="2" width="110" style="97" customWidth="1"/>
    <col min="3" max="3" width="5.1" style="97" customWidth="1"/>
    <col min="4" max="16384" width="9" style="97"/>
  </cols>
  <sheetData>
    <row r="1" s="97" customFormat="1" ht="17" customHeight="1" spans="1:4">
      <c r="A1" s="98"/>
      <c r="B1" s="99" t="s">
        <v>0</v>
      </c>
      <c r="C1" s="100"/>
      <c r="D1" s="97" t="s">
        <v>1</v>
      </c>
    </row>
    <row r="2" s="97" customFormat="1" ht="72.75" customHeight="1" spans="1:3">
      <c r="A2" s="100"/>
      <c r="B2" s="101" t="s">
        <v>2</v>
      </c>
      <c r="C2" s="100"/>
    </row>
    <row r="3" s="97" customFormat="1" ht="51" customHeight="1" spans="1:3">
      <c r="A3" s="100"/>
      <c r="B3" s="102"/>
      <c r="C3" s="100"/>
    </row>
    <row r="4" s="97" customFormat="1" ht="94.5" customHeight="1" spans="1:3">
      <c r="A4" s="100"/>
      <c r="B4" s="103" t="s">
        <v>3</v>
      </c>
      <c r="C4" s="100"/>
    </row>
    <row r="5" s="97" customFormat="1" ht="81.75" customHeight="1" spans="1:3">
      <c r="A5" s="100"/>
      <c r="B5" s="104" t="s">
        <v>4</v>
      </c>
      <c r="C5" s="100"/>
    </row>
    <row r="6" s="97" customFormat="1" ht="52.05" customHeight="1" spans="1:3">
      <c r="A6" s="100"/>
      <c r="B6" s="105"/>
      <c r="C6" s="100"/>
    </row>
    <row r="7" s="97" customFormat="1" ht="52.05" customHeight="1" spans="1:3">
      <c r="A7" s="100"/>
      <c r="B7" s="106" t="s">
        <v>5</v>
      </c>
      <c r="C7" s="100"/>
    </row>
    <row r="8" s="97" customFormat="1" ht="35.4" customHeight="1" spans="1:3">
      <c r="A8" s="100"/>
      <c r="B8" s="107"/>
      <c r="C8" s="10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opLeftCell="A9" workbookViewId="0">
      <selection activeCell="B37" sqref="B37"/>
    </sheetView>
  </sheetViews>
  <sheetFormatPr defaultColWidth="10" defaultRowHeight="13.5" outlineLevelCol="5"/>
  <cols>
    <col min="1" max="1" width="25.25" customWidth="1"/>
    <col min="2" max="2" width="11.5" customWidth="1"/>
    <col min="3" max="3" width="25.875" customWidth="1"/>
    <col min="4" max="4" width="11.5" customWidth="1"/>
    <col min="5" max="5" width="9.76666666666667" customWidth="1"/>
    <col min="6" max="6" width="12.625"/>
  </cols>
  <sheetData>
    <row r="1" customFormat="1" ht="14.3" customHeight="1" spans="1:4">
      <c r="A1" s="38" t="s">
        <v>6</v>
      </c>
      <c r="B1" s="38"/>
      <c r="C1" s="38"/>
      <c r="D1" s="38"/>
    </row>
    <row r="2" customFormat="1" ht="22.75" customHeight="1" spans="1:4">
      <c r="A2" s="14" t="s">
        <v>7</v>
      </c>
      <c r="B2" s="14"/>
      <c r="C2" s="14"/>
      <c r="D2" s="14"/>
    </row>
    <row r="3" customFormat="1" ht="17" customHeight="1" spans="1:4">
      <c r="A3" s="38" t="s">
        <v>8</v>
      </c>
      <c r="B3" s="38"/>
      <c r="C3" s="38"/>
      <c r="D3" s="2" t="s">
        <v>9</v>
      </c>
    </row>
    <row r="4" customFormat="1" ht="17.05" customHeight="1" spans="1:4">
      <c r="A4" s="95" t="s">
        <v>10</v>
      </c>
      <c r="B4" s="95"/>
      <c r="C4" s="95" t="s">
        <v>11</v>
      </c>
      <c r="D4" s="95"/>
    </row>
    <row r="5" customFormat="1" ht="17.05" customHeight="1" spans="1:4">
      <c r="A5" s="95" t="s">
        <v>12</v>
      </c>
      <c r="B5" s="95" t="s">
        <v>13</v>
      </c>
      <c r="C5" s="95" t="s">
        <v>12</v>
      </c>
      <c r="D5" s="95" t="s">
        <v>13</v>
      </c>
    </row>
    <row r="6" customFormat="1" ht="15" customHeight="1" spans="1:4">
      <c r="A6" s="31" t="s">
        <v>14</v>
      </c>
      <c r="B6" s="43">
        <v>5664.24</v>
      </c>
      <c r="C6" s="31" t="s">
        <v>15</v>
      </c>
      <c r="D6" s="96">
        <v>0</v>
      </c>
    </row>
    <row r="7" customFormat="1" ht="15" customHeight="1" spans="1:4">
      <c r="A7" s="31" t="s">
        <v>16</v>
      </c>
      <c r="B7" s="96">
        <v>0</v>
      </c>
      <c r="C7" s="31" t="s">
        <v>17</v>
      </c>
      <c r="D7" s="67">
        <v>0</v>
      </c>
    </row>
    <row r="8" customFormat="1" ht="15" customHeight="1" spans="1:4">
      <c r="A8" s="31" t="s">
        <v>18</v>
      </c>
      <c r="B8" s="96">
        <v>0</v>
      </c>
      <c r="C8" s="31" t="s">
        <v>19</v>
      </c>
      <c r="D8" s="67">
        <v>0</v>
      </c>
    </row>
    <row r="9" customFormat="1" ht="15" customHeight="1" spans="1:4">
      <c r="A9" s="31" t="s">
        <v>20</v>
      </c>
      <c r="B9" s="67">
        <v>0</v>
      </c>
      <c r="C9" s="31" t="s">
        <v>21</v>
      </c>
      <c r="D9" s="33">
        <v>0</v>
      </c>
    </row>
    <row r="10" customFormat="1" ht="15" customHeight="1" spans="1:6">
      <c r="A10" s="31" t="s">
        <v>22</v>
      </c>
      <c r="B10" s="67">
        <v>0</v>
      </c>
      <c r="C10" s="31" t="s">
        <v>23</v>
      </c>
      <c r="D10" s="96">
        <v>0</v>
      </c>
      <c r="F10" s="60"/>
    </row>
    <row r="11" customFormat="1" ht="15" customHeight="1" spans="1:6">
      <c r="A11" s="31" t="s">
        <v>24</v>
      </c>
      <c r="B11" s="33">
        <v>0</v>
      </c>
      <c r="C11" s="31" t="s">
        <v>25</v>
      </c>
      <c r="D11" s="67">
        <v>0</v>
      </c>
      <c r="F11" s="60"/>
    </row>
    <row r="12" customFormat="1" ht="15" customHeight="1" spans="1:6">
      <c r="A12" s="31" t="s">
        <v>26</v>
      </c>
      <c r="B12" s="33">
        <v>0</v>
      </c>
      <c r="C12" s="31" t="s">
        <v>27</v>
      </c>
      <c r="D12" s="67">
        <v>0</v>
      </c>
      <c r="F12" s="60"/>
    </row>
    <row r="13" customFormat="1" ht="15" customHeight="1" spans="1:6">
      <c r="A13" s="31" t="s">
        <v>28</v>
      </c>
      <c r="B13" s="33">
        <v>0</v>
      </c>
      <c r="C13" s="31" t="s">
        <v>29</v>
      </c>
      <c r="D13" s="69">
        <v>86.49</v>
      </c>
      <c r="E13" s="69">
        <v>86.49</v>
      </c>
      <c r="F13">
        <f>D13-E13</f>
        <v>0</v>
      </c>
    </row>
    <row r="14" customFormat="1" ht="15" customHeight="1" spans="1:4">
      <c r="A14" s="31" t="s">
        <v>30</v>
      </c>
      <c r="B14" s="33">
        <v>0</v>
      </c>
      <c r="C14" s="31" t="s">
        <v>31</v>
      </c>
      <c r="D14" s="67">
        <v>0</v>
      </c>
    </row>
    <row r="15" customFormat="1" ht="15" customHeight="1" spans="1:6">
      <c r="A15" s="31"/>
      <c r="B15" s="33"/>
      <c r="C15" s="31" t="s">
        <v>32</v>
      </c>
      <c r="D15">
        <f>5394.28+4.68+269.5</f>
        <v>5668.46</v>
      </c>
      <c r="E15" s="69">
        <v>5537.49</v>
      </c>
      <c r="F15">
        <v>130.97</v>
      </c>
    </row>
    <row r="16" customFormat="1" ht="15" customHeight="1" spans="1:4">
      <c r="A16" s="31"/>
      <c r="B16" s="33"/>
      <c r="C16" s="31" t="s">
        <v>33</v>
      </c>
      <c r="D16" s="67">
        <v>0</v>
      </c>
    </row>
    <row r="17" customFormat="1" ht="15" customHeight="1" spans="1:4">
      <c r="A17" s="31"/>
      <c r="B17" s="33"/>
      <c r="C17" s="31" t="s">
        <v>34</v>
      </c>
      <c r="D17" s="33">
        <v>0</v>
      </c>
    </row>
    <row r="18" customFormat="1" ht="15" customHeight="1" spans="1:4">
      <c r="A18" s="31"/>
      <c r="B18" s="33"/>
      <c r="C18" s="31" t="s">
        <v>35</v>
      </c>
      <c r="D18" s="67">
        <v>0</v>
      </c>
    </row>
    <row r="19" customFormat="1" ht="15" customHeight="1" spans="1:4">
      <c r="A19" s="31"/>
      <c r="B19" s="33"/>
      <c r="C19" s="31" t="s">
        <v>36</v>
      </c>
      <c r="D19" s="33">
        <v>0</v>
      </c>
    </row>
    <row r="20" customFormat="1" ht="15" customHeight="1" spans="1:4">
      <c r="A20" s="31"/>
      <c r="B20" s="33"/>
      <c r="C20" s="31" t="s">
        <v>37</v>
      </c>
      <c r="D20" s="67">
        <v>0</v>
      </c>
    </row>
    <row r="21" customFormat="1" ht="15" customHeight="1" spans="1:4">
      <c r="A21" s="31"/>
      <c r="B21" s="33"/>
      <c r="C21" s="31" t="s">
        <v>38</v>
      </c>
      <c r="D21" s="33">
        <v>0</v>
      </c>
    </row>
    <row r="22" customFormat="1" ht="15" customHeight="1" spans="1:4">
      <c r="A22" s="31"/>
      <c r="B22" s="33"/>
      <c r="C22" s="31" t="s">
        <v>39</v>
      </c>
      <c r="D22" s="96">
        <v>0</v>
      </c>
    </row>
    <row r="23" customFormat="1" ht="15" customHeight="1" spans="1:4">
      <c r="A23" s="31"/>
      <c r="B23" s="33"/>
      <c r="C23" s="31" t="s">
        <v>40</v>
      </c>
      <c r="D23" s="67">
        <v>0</v>
      </c>
    </row>
    <row r="24" customFormat="1" ht="15" customHeight="1" spans="1:4">
      <c r="A24" s="31"/>
      <c r="B24" s="33"/>
      <c r="C24" s="31" t="s">
        <v>41</v>
      </c>
      <c r="D24" s="33">
        <v>0</v>
      </c>
    </row>
    <row r="25" customFormat="1" ht="15" customHeight="1" spans="1:4">
      <c r="A25" s="31"/>
      <c r="B25" s="33"/>
      <c r="C25" s="31" t="s">
        <v>42</v>
      </c>
      <c r="D25">
        <v>178.79</v>
      </c>
    </row>
    <row r="26" customFormat="1" ht="15" customHeight="1" spans="1:6">
      <c r="A26" s="31"/>
      <c r="B26" s="33"/>
      <c r="C26" s="31" t="s">
        <v>43</v>
      </c>
      <c r="D26" s="33">
        <v>0</v>
      </c>
      <c r="F26" s="60"/>
    </row>
    <row r="27" customFormat="1" ht="15" customHeight="1" spans="1:6">
      <c r="A27" s="31"/>
      <c r="B27" s="33"/>
      <c r="C27" s="31" t="s">
        <v>44</v>
      </c>
      <c r="D27" s="67">
        <v>0</v>
      </c>
      <c r="F27" s="60"/>
    </row>
    <row r="28" customFormat="1" ht="15" customHeight="1" spans="1:4">
      <c r="A28" s="31"/>
      <c r="B28" s="33"/>
      <c r="C28" s="31" t="s">
        <v>45</v>
      </c>
      <c r="D28" s="33">
        <v>0</v>
      </c>
    </row>
    <row r="29" customFormat="1" ht="15" customHeight="1" spans="1:4">
      <c r="A29" s="31"/>
      <c r="B29" s="33"/>
      <c r="C29" s="31" t="s">
        <v>46</v>
      </c>
      <c r="D29" s="96">
        <v>0</v>
      </c>
    </row>
    <row r="30" customFormat="1" ht="15" customHeight="1" spans="1:4">
      <c r="A30" s="31"/>
      <c r="B30" s="33"/>
      <c r="C30" s="31" t="s">
        <v>47</v>
      </c>
      <c r="D30" s="67">
        <f>0+4000</f>
        <v>4000</v>
      </c>
    </row>
    <row r="31" customFormat="1" ht="15" customHeight="1" spans="1:4">
      <c r="A31" s="31"/>
      <c r="B31" s="33"/>
      <c r="C31" s="31" t="s">
        <v>48</v>
      </c>
      <c r="D31" s="33">
        <v>0</v>
      </c>
    </row>
    <row r="32" customFormat="1" ht="15" customHeight="1" spans="1:4">
      <c r="A32" s="31"/>
      <c r="B32" s="33"/>
      <c r="C32" s="31" t="s">
        <v>49</v>
      </c>
      <c r="D32" s="67">
        <v>0</v>
      </c>
    </row>
    <row r="33" customFormat="1" ht="15" customHeight="1" spans="1:4">
      <c r="A33" s="31"/>
      <c r="B33" s="33"/>
      <c r="C33" s="31" t="s">
        <v>50</v>
      </c>
      <c r="D33" s="33">
        <v>0</v>
      </c>
    </row>
    <row r="34" customFormat="1" ht="15" customHeight="1" spans="1:4">
      <c r="A34" s="31"/>
      <c r="B34" s="33"/>
      <c r="C34" s="31" t="s">
        <v>51</v>
      </c>
      <c r="D34" s="96">
        <v>0</v>
      </c>
    </row>
    <row r="35" customFormat="1" ht="15" customHeight="1" spans="1:4">
      <c r="A35" s="31"/>
      <c r="B35" s="33"/>
      <c r="C35" s="31" t="s">
        <v>52</v>
      </c>
      <c r="D35" s="67">
        <v>0</v>
      </c>
    </row>
    <row r="36" customFormat="1" ht="15" customHeight="1" spans="1:4">
      <c r="A36" s="3" t="s">
        <v>53</v>
      </c>
      <c r="B36" s="33">
        <f>SUM(B6:B35)</f>
        <v>5664.24</v>
      </c>
      <c r="C36" s="3" t="s">
        <v>54</v>
      </c>
      <c r="D36" s="33">
        <f>SUM(D6:D35)</f>
        <v>9933.74</v>
      </c>
    </row>
    <row r="37" customFormat="1" ht="15" customHeight="1" spans="1:4">
      <c r="A37" s="31" t="s">
        <v>55</v>
      </c>
      <c r="B37" s="33">
        <v>4269.5</v>
      </c>
      <c r="C37" s="31" t="s">
        <v>56</v>
      </c>
      <c r="D37" s="33">
        <v>0</v>
      </c>
    </row>
    <row r="38" customFormat="1" ht="15" customHeight="1" spans="1:4">
      <c r="A38" s="31"/>
      <c r="B38" s="33"/>
      <c r="C38" s="31"/>
      <c r="D38" s="33"/>
    </row>
    <row r="39" customFormat="1" ht="15" customHeight="1" spans="1:4">
      <c r="A39" s="3" t="s">
        <v>57</v>
      </c>
      <c r="B39" s="33">
        <f>B36+B37</f>
        <v>9933.74</v>
      </c>
      <c r="C39" s="3" t="s">
        <v>58</v>
      </c>
      <c r="D39" s="33">
        <f>D36+D37</f>
        <v>9933.74</v>
      </c>
    </row>
    <row r="40" customFormat="1" ht="14.3" customHeight="1" spans="1:4">
      <c r="A40" s="31" t="s">
        <v>59</v>
      </c>
      <c r="B40" s="31"/>
      <c r="C40" s="31"/>
      <c r="D40" s="31"/>
    </row>
  </sheetData>
  <mergeCells count="6">
    <mergeCell ref="A1:D1"/>
    <mergeCell ref="A2:D2"/>
    <mergeCell ref="A3:C3"/>
    <mergeCell ref="A4:B4"/>
    <mergeCell ref="C4:D4"/>
    <mergeCell ref="A40:D40"/>
  </mergeCells>
  <printOptions horizontalCentered="1"/>
  <pageMargins left="0.751388888888889" right="0.751388888888889" top="0.271527777777778" bottom="0.271527777777778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3"/>
  <sheetViews>
    <sheetView workbookViewId="0">
      <selection activeCell="F33" sqref="F33"/>
    </sheetView>
  </sheetViews>
  <sheetFormatPr defaultColWidth="10" defaultRowHeight="13.5"/>
  <cols>
    <col min="1" max="1" width="4.5" customWidth="1"/>
    <col min="2" max="2" width="6.125" customWidth="1"/>
    <col min="3" max="3" width="6.875" customWidth="1"/>
    <col min="4" max="4" width="36" customWidth="1"/>
    <col min="5" max="5" width="10.375" customWidth="1"/>
    <col min="6" max="6" width="11.875" customWidth="1"/>
    <col min="7" max="8" width="15.625" customWidth="1"/>
    <col min="9" max="9" width="17.125" customWidth="1"/>
    <col min="10" max="10" width="12.625" customWidth="1"/>
    <col min="11" max="11" width="6.625" customWidth="1"/>
    <col min="12" max="12" width="8.125" customWidth="1"/>
    <col min="13" max="13" width="9.76666666666667" hidden="1" customWidth="1"/>
    <col min="14" max="16" width="10" hidden="1" customWidth="1"/>
  </cols>
  <sheetData>
    <row r="1" spans="1:1">
      <c r="A1" t="s">
        <v>60</v>
      </c>
    </row>
    <row r="2" customFormat="1" ht="22.75" customHeight="1" spans="1:12">
      <c r="A2" s="14" t="s">
        <v>61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customFormat="1" ht="15.65" customHeight="1" spans="11:12">
      <c r="K3" s="92" t="s">
        <v>9</v>
      </c>
      <c r="L3" s="93"/>
    </row>
    <row r="4" customFormat="1" ht="22.6" customHeight="1" spans="1:12">
      <c r="A4" s="39" t="s">
        <v>62</v>
      </c>
      <c r="B4" s="39"/>
      <c r="C4" s="39"/>
      <c r="D4" s="39" t="s">
        <v>63</v>
      </c>
      <c r="E4" s="39" t="s">
        <v>64</v>
      </c>
      <c r="F4" s="39" t="s">
        <v>55</v>
      </c>
      <c r="G4" s="39" t="s">
        <v>65</v>
      </c>
      <c r="H4" s="39" t="s">
        <v>66</v>
      </c>
      <c r="I4" s="39" t="s">
        <v>67</v>
      </c>
      <c r="J4" s="39" t="s">
        <v>68</v>
      </c>
      <c r="K4" s="39" t="s">
        <v>69</v>
      </c>
      <c r="L4" s="39" t="s">
        <v>70</v>
      </c>
    </row>
    <row r="5" s="69" customFormat="1" ht="22.6" customHeight="1" spans="1:12">
      <c r="A5" s="39" t="s">
        <v>71</v>
      </c>
      <c r="B5" s="39" t="s">
        <v>72</v>
      </c>
      <c r="C5" s="39" t="s">
        <v>73</v>
      </c>
      <c r="D5" s="39"/>
      <c r="E5" s="39"/>
      <c r="F5" s="39"/>
      <c r="G5" s="39"/>
      <c r="H5" s="39"/>
      <c r="I5" s="39"/>
      <c r="J5" s="39"/>
      <c r="K5" s="39"/>
      <c r="L5" s="39"/>
    </row>
    <row r="6" s="69" customFormat="1" ht="19" customHeight="1" spans="1:18">
      <c r="A6" s="59"/>
      <c r="B6" s="59"/>
      <c r="C6" s="59"/>
      <c r="D6" s="39" t="s">
        <v>64</v>
      </c>
      <c r="E6" s="58">
        <f>F6+G6+H6+I6+J6+K6</f>
        <v>9933.74</v>
      </c>
      <c r="F6" s="58">
        <f>F7+F10+F27+F31</f>
        <v>4269.5</v>
      </c>
      <c r="G6" s="58">
        <f>G7+G10+G27+G31</f>
        <v>5664.24</v>
      </c>
      <c r="H6" s="47">
        <v>0</v>
      </c>
      <c r="I6" s="47">
        <v>0</v>
      </c>
      <c r="J6" s="47">
        <v>0</v>
      </c>
      <c r="K6" s="47">
        <v>0</v>
      </c>
      <c r="L6" s="59"/>
      <c r="Q6" s="69">
        <v>4269.5</v>
      </c>
      <c r="R6" s="69">
        <v>5664.24</v>
      </c>
    </row>
    <row r="7" s="69" customFormat="1" ht="19" customHeight="1" spans="1:12">
      <c r="A7" s="13" t="s">
        <v>74</v>
      </c>
      <c r="B7" s="13"/>
      <c r="C7" s="13"/>
      <c r="D7" s="13" t="s">
        <v>75</v>
      </c>
      <c r="E7" s="58">
        <f>F7+G7+H7+I7+J7+K7</f>
        <v>86.49</v>
      </c>
      <c r="F7" s="58">
        <f>F8</f>
        <v>0</v>
      </c>
      <c r="G7" s="58">
        <f>G8</f>
        <v>86.49</v>
      </c>
      <c r="H7" s="47">
        <v>0</v>
      </c>
      <c r="I7" s="47">
        <v>0</v>
      </c>
      <c r="J7" s="47">
        <v>0</v>
      </c>
      <c r="K7" s="47">
        <v>0</v>
      </c>
      <c r="L7" s="59"/>
    </row>
    <row r="8" s="69" customFormat="1" ht="19" customHeight="1" spans="1:12">
      <c r="A8" s="13"/>
      <c r="B8" s="13" t="s">
        <v>76</v>
      </c>
      <c r="C8" s="13"/>
      <c r="D8" s="13" t="s">
        <v>77</v>
      </c>
      <c r="E8" s="58">
        <f>F8+G8+H8+I8+J8+K8</f>
        <v>86.49</v>
      </c>
      <c r="F8" s="58">
        <f>F9</f>
        <v>0</v>
      </c>
      <c r="G8" s="58">
        <f>G9</f>
        <v>86.49</v>
      </c>
      <c r="H8" s="47">
        <v>0</v>
      </c>
      <c r="I8" s="47">
        <v>0</v>
      </c>
      <c r="J8" s="47">
        <v>0</v>
      </c>
      <c r="K8" s="47">
        <v>0</v>
      </c>
      <c r="L8" s="59"/>
    </row>
    <row r="9" s="69" customFormat="1" ht="19" customHeight="1" spans="1:15">
      <c r="A9" s="13"/>
      <c r="B9" s="13"/>
      <c r="C9" s="13" t="s">
        <v>78</v>
      </c>
      <c r="D9" s="10" t="s">
        <v>79</v>
      </c>
      <c r="E9" s="58">
        <f>F9+G9+H9+I9+J9+K9</f>
        <v>86.49</v>
      </c>
      <c r="F9" s="88">
        <v>0</v>
      </c>
      <c r="G9" s="69">
        <v>86.49</v>
      </c>
      <c r="H9" s="47">
        <v>0</v>
      </c>
      <c r="I9" s="47">
        <v>0</v>
      </c>
      <c r="J9" s="47">
        <v>0</v>
      </c>
      <c r="K9" s="47">
        <v>0</v>
      </c>
      <c r="L9" s="59"/>
      <c r="M9" s="69">
        <v>86.491936</v>
      </c>
      <c r="N9" s="69">
        <v>10000</v>
      </c>
      <c r="O9" s="69">
        <v>86.49</v>
      </c>
    </row>
    <row r="10" s="69" customFormat="1" ht="19" customHeight="1" spans="1:13">
      <c r="A10" s="13" t="s">
        <v>80</v>
      </c>
      <c r="B10" s="13"/>
      <c r="C10" s="13"/>
      <c r="D10" s="13" t="s">
        <v>81</v>
      </c>
      <c r="E10" s="58">
        <f t="shared" ref="E10:E33" si="0">F10+G10+H10+I10+J10+K10</f>
        <v>5668.46</v>
      </c>
      <c r="F10" s="58">
        <f>F11+F14+F16+F18+F21+F23</f>
        <v>269.5</v>
      </c>
      <c r="G10" s="58">
        <f>G11+G14+G16+G18+G21+G23</f>
        <v>5398.96</v>
      </c>
      <c r="H10" s="47">
        <v>0</v>
      </c>
      <c r="I10" s="47">
        <v>0</v>
      </c>
      <c r="J10" s="47">
        <v>0</v>
      </c>
      <c r="K10" s="47">
        <v>0</v>
      </c>
      <c r="L10" s="89"/>
      <c r="M10" s="69">
        <v>0</v>
      </c>
    </row>
    <row r="11" s="69" customFormat="1" ht="19" customHeight="1" spans="1:13">
      <c r="A11" s="13"/>
      <c r="B11" s="13" t="s">
        <v>82</v>
      </c>
      <c r="C11" s="13"/>
      <c r="D11" s="13" t="s">
        <v>83</v>
      </c>
      <c r="E11" s="58">
        <f t="shared" si="0"/>
        <v>1232.27</v>
      </c>
      <c r="F11" s="58">
        <f>F12+F13</f>
        <v>269.5</v>
      </c>
      <c r="G11" s="58">
        <f>G12+G13</f>
        <v>962.77</v>
      </c>
      <c r="H11" s="47">
        <v>0</v>
      </c>
      <c r="I11" s="47">
        <v>0</v>
      </c>
      <c r="J11" s="47">
        <v>0</v>
      </c>
      <c r="K11" s="47">
        <v>0</v>
      </c>
      <c r="L11" s="89"/>
      <c r="M11" s="69">
        <v>0</v>
      </c>
    </row>
    <row r="12" s="69" customFormat="1" ht="19" customHeight="1" spans="1:15">
      <c r="A12" s="13"/>
      <c r="B12" s="13"/>
      <c r="C12" s="13" t="s">
        <v>84</v>
      </c>
      <c r="D12" s="10" t="s">
        <v>85</v>
      </c>
      <c r="E12" s="58">
        <f t="shared" si="0"/>
        <v>806.25</v>
      </c>
      <c r="F12" s="88">
        <v>0</v>
      </c>
      <c r="G12" s="69">
        <v>806.25</v>
      </c>
      <c r="H12" s="47">
        <v>0</v>
      </c>
      <c r="I12" s="47">
        <v>0</v>
      </c>
      <c r="J12" s="47">
        <v>0</v>
      </c>
      <c r="K12" s="47">
        <v>0</v>
      </c>
      <c r="L12" s="89"/>
      <c r="M12" s="69">
        <v>806.250073</v>
      </c>
      <c r="O12" s="69">
        <v>806.25</v>
      </c>
    </row>
    <row r="13" s="69" customFormat="1" ht="19" customHeight="1" spans="1:15">
      <c r="A13" s="13"/>
      <c r="B13" s="13"/>
      <c r="C13" s="13" t="s">
        <v>86</v>
      </c>
      <c r="D13" s="10" t="s">
        <v>87</v>
      </c>
      <c r="E13" s="58">
        <f t="shared" si="0"/>
        <v>426.02</v>
      </c>
      <c r="F13" s="88">
        <v>269.5</v>
      </c>
      <c r="G13" s="69">
        <v>156.52</v>
      </c>
      <c r="H13" s="47">
        <v>0</v>
      </c>
      <c r="I13" s="47">
        <v>0</v>
      </c>
      <c r="J13" s="47">
        <v>0</v>
      </c>
      <c r="K13" s="47">
        <v>0</v>
      </c>
      <c r="L13" s="89"/>
      <c r="M13" s="69">
        <v>156.52</v>
      </c>
      <c r="O13" s="69">
        <v>156.52</v>
      </c>
    </row>
    <row r="14" s="69" customFormat="1" ht="19" customHeight="1" spans="1:13">
      <c r="A14" s="13"/>
      <c r="B14" s="13" t="s">
        <v>88</v>
      </c>
      <c r="C14" s="13"/>
      <c r="D14" s="13" t="s">
        <v>89</v>
      </c>
      <c r="E14" s="58">
        <f t="shared" si="0"/>
        <v>632.72</v>
      </c>
      <c r="F14" s="58">
        <f>F15</f>
        <v>0</v>
      </c>
      <c r="G14" s="58">
        <f>G15</f>
        <v>632.72</v>
      </c>
      <c r="H14" s="47">
        <v>0</v>
      </c>
      <c r="I14" s="47">
        <v>0</v>
      </c>
      <c r="J14" s="47">
        <v>0</v>
      </c>
      <c r="K14" s="47">
        <v>0</v>
      </c>
      <c r="L14" s="89"/>
      <c r="M14" s="69">
        <v>0</v>
      </c>
    </row>
    <row r="15" s="69" customFormat="1" ht="19" customHeight="1" spans="1:15">
      <c r="A15" s="13"/>
      <c r="B15" s="13"/>
      <c r="C15" s="13" t="s">
        <v>90</v>
      </c>
      <c r="D15" s="10" t="s">
        <v>91</v>
      </c>
      <c r="E15" s="58">
        <f t="shared" si="0"/>
        <v>632.72</v>
      </c>
      <c r="F15" s="88">
        <v>0</v>
      </c>
      <c r="G15" s="69">
        <v>632.72</v>
      </c>
      <c r="H15" s="47">
        <v>0</v>
      </c>
      <c r="I15" s="47">
        <v>0</v>
      </c>
      <c r="J15" s="47">
        <v>0</v>
      </c>
      <c r="K15" s="47">
        <v>0</v>
      </c>
      <c r="L15" s="89"/>
      <c r="M15" s="69">
        <v>632.72</v>
      </c>
      <c r="O15" s="69">
        <v>632.72</v>
      </c>
    </row>
    <row r="16" s="69" customFormat="1" ht="19" customHeight="1" spans="1:13">
      <c r="A16" s="13"/>
      <c r="B16" s="13" t="s">
        <v>92</v>
      </c>
      <c r="C16" s="13"/>
      <c r="D16" s="13" t="s">
        <v>93</v>
      </c>
      <c r="E16" s="58">
        <f t="shared" si="0"/>
        <v>1127.39</v>
      </c>
      <c r="F16" s="58">
        <f>F17</f>
        <v>0</v>
      </c>
      <c r="G16" s="58">
        <f>G17</f>
        <v>1127.39</v>
      </c>
      <c r="H16" s="47">
        <v>0</v>
      </c>
      <c r="I16" s="47">
        <v>0</v>
      </c>
      <c r="J16" s="47">
        <v>0</v>
      </c>
      <c r="K16" s="47">
        <v>0</v>
      </c>
      <c r="L16" s="89"/>
      <c r="M16" s="69">
        <v>0</v>
      </c>
    </row>
    <row r="17" s="69" customFormat="1" ht="19" customHeight="1" spans="1:15">
      <c r="A17" s="13"/>
      <c r="B17" s="13"/>
      <c r="C17" s="13" t="s">
        <v>94</v>
      </c>
      <c r="D17" s="10" t="s">
        <v>95</v>
      </c>
      <c r="E17" s="58">
        <f t="shared" si="0"/>
        <v>1127.39</v>
      </c>
      <c r="F17" s="88">
        <v>0</v>
      </c>
      <c r="G17" s="69">
        <v>1127.39</v>
      </c>
      <c r="H17" s="47">
        <v>0</v>
      </c>
      <c r="I17" s="47">
        <v>0</v>
      </c>
      <c r="J17" s="47">
        <v>0</v>
      </c>
      <c r="K17" s="47">
        <v>0</v>
      </c>
      <c r="L17" s="89"/>
      <c r="M17" s="69">
        <v>1127.3876</v>
      </c>
      <c r="O17" s="69">
        <v>1127.39</v>
      </c>
    </row>
    <row r="18" s="69" customFormat="1" ht="19" customHeight="1" spans="1:13">
      <c r="A18" s="13"/>
      <c r="B18" s="13" t="s">
        <v>96</v>
      </c>
      <c r="C18" s="13"/>
      <c r="D18" s="13" t="s">
        <v>97</v>
      </c>
      <c r="E18" s="58">
        <f t="shared" si="0"/>
        <v>463.39</v>
      </c>
      <c r="F18" s="58">
        <f>F19+F20</f>
        <v>0</v>
      </c>
      <c r="G18" s="58">
        <f>G19+G20</f>
        <v>463.39</v>
      </c>
      <c r="H18" s="47">
        <v>0</v>
      </c>
      <c r="I18" s="47">
        <v>0</v>
      </c>
      <c r="J18" s="47">
        <v>0</v>
      </c>
      <c r="K18" s="47">
        <v>0</v>
      </c>
      <c r="L18" s="89"/>
      <c r="M18" s="69">
        <v>0</v>
      </c>
    </row>
    <row r="19" s="69" customFormat="1" ht="19" customHeight="1" spans="1:15">
      <c r="A19" s="13"/>
      <c r="B19" s="13"/>
      <c r="C19" s="13" t="s">
        <v>98</v>
      </c>
      <c r="D19" s="10" t="s">
        <v>99</v>
      </c>
      <c r="E19" s="58">
        <f t="shared" si="0"/>
        <v>453.39</v>
      </c>
      <c r="F19" s="88">
        <v>0</v>
      </c>
      <c r="G19" s="69">
        <v>453.39</v>
      </c>
      <c r="H19" s="47">
        <v>0</v>
      </c>
      <c r="I19" s="47">
        <v>0</v>
      </c>
      <c r="J19" s="47">
        <v>0</v>
      </c>
      <c r="K19" s="47">
        <v>0</v>
      </c>
      <c r="L19" s="89"/>
      <c r="M19" s="69">
        <v>453.3936</v>
      </c>
      <c r="O19" s="69">
        <v>453.39</v>
      </c>
    </row>
    <row r="20" s="69" customFormat="1" ht="19" customHeight="1" spans="1:15">
      <c r="A20" s="13"/>
      <c r="B20" s="13"/>
      <c r="C20" s="13" t="s">
        <v>100</v>
      </c>
      <c r="D20" s="10" t="s">
        <v>101</v>
      </c>
      <c r="E20" s="58">
        <f t="shared" si="0"/>
        <v>10</v>
      </c>
      <c r="F20" s="88">
        <v>0</v>
      </c>
      <c r="G20" s="88">
        <v>10</v>
      </c>
      <c r="H20" s="47">
        <v>0</v>
      </c>
      <c r="I20" s="47">
        <v>0</v>
      </c>
      <c r="J20" s="47">
        <v>0</v>
      </c>
      <c r="K20" s="47">
        <v>0</v>
      </c>
      <c r="L20" s="89"/>
      <c r="M20" s="69">
        <v>10</v>
      </c>
      <c r="O20" s="69">
        <v>10</v>
      </c>
    </row>
    <row r="21" s="69" customFormat="1" ht="19" customHeight="1" spans="1:13">
      <c r="A21" s="13"/>
      <c r="B21" s="13" t="s">
        <v>102</v>
      </c>
      <c r="C21" s="13"/>
      <c r="D21" s="13" t="s">
        <v>103</v>
      </c>
      <c r="E21" s="58">
        <f t="shared" si="0"/>
        <v>2153.54</v>
      </c>
      <c r="F21" s="58">
        <f>F22</f>
        <v>0</v>
      </c>
      <c r="G21" s="58">
        <f>G22</f>
        <v>2153.54</v>
      </c>
      <c r="H21" s="47">
        <v>0</v>
      </c>
      <c r="I21" s="47">
        <v>0</v>
      </c>
      <c r="J21" s="47">
        <v>0</v>
      </c>
      <c r="K21" s="47">
        <v>0</v>
      </c>
      <c r="L21" s="89"/>
      <c r="M21" s="69">
        <v>0</v>
      </c>
    </row>
    <row r="22" s="69" customFormat="1" ht="19" customHeight="1" spans="1:15">
      <c r="A22" s="13"/>
      <c r="B22" s="13"/>
      <c r="C22" s="13" t="s">
        <v>104</v>
      </c>
      <c r="D22" s="10" t="s">
        <v>105</v>
      </c>
      <c r="E22" s="58">
        <f t="shared" si="0"/>
        <v>2153.54</v>
      </c>
      <c r="F22" s="88">
        <v>0</v>
      </c>
      <c r="G22" s="69">
        <v>2153.54</v>
      </c>
      <c r="H22" s="47">
        <v>0</v>
      </c>
      <c r="I22" s="47">
        <v>0</v>
      </c>
      <c r="J22" s="47">
        <v>0</v>
      </c>
      <c r="K22" s="47">
        <v>0</v>
      </c>
      <c r="L22" s="89"/>
      <c r="M22" s="69">
        <v>2153.5324</v>
      </c>
      <c r="O22" s="69">
        <v>2153.54</v>
      </c>
    </row>
    <row r="23" s="69" customFormat="1" ht="19" customHeight="1" spans="1:13">
      <c r="A23" s="13"/>
      <c r="B23" s="13" t="s">
        <v>106</v>
      </c>
      <c r="C23" s="13"/>
      <c r="D23" s="13" t="s">
        <v>107</v>
      </c>
      <c r="E23" s="58">
        <f t="shared" si="0"/>
        <v>59.15</v>
      </c>
      <c r="F23" s="58">
        <f>F24+F25+F26</f>
        <v>0</v>
      </c>
      <c r="G23" s="58">
        <f>G24+G25+G26</f>
        <v>59.15</v>
      </c>
      <c r="H23" s="47">
        <v>0</v>
      </c>
      <c r="I23" s="47">
        <v>0</v>
      </c>
      <c r="J23" s="47">
        <v>0</v>
      </c>
      <c r="K23" s="47">
        <v>0</v>
      </c>
      <c r="L23" s="89"/>
      <c r="M23" s="69">
        <v>0</v>
      </c>
    </row>
    <row r="24" s="69" customFormat="1" ht="19" customHeight="1" spans="1:15">
      <c r="A24" s="13"/>
      <c r="B24" s="13"/>
      <c r="C24" s="13" t="s">
        <v>108</v>
      </c>
      <c r="D24" s="10" t="s">
        <v>109</v>
      </c>
      <c r="E24" s="58">
        <f t="shared" si="0"/>
        <v>38.62</v>
      </c>
      <c r="F24" s="88">
        <v>0</v>
      </c>
      <c r="G24" s="69">
        <v>38.62</v>
      </c>
      <c r="H24" s="47">
        <v>0</v>
      </c>
      <c r="I24" s="47">
        <v>0</v>
      </c>
      <c r="J24" s="47">
        <v>0</v>
      </c>
      <c r="K24" s="47">
        <v>0</v>
      </c>
      <c r="L24" s="89"/>
      <c r="M24" s="69">
        <v>38.617995</v>
      </c>
      <c r="O24" s="69">
        <v>38.62</v>
      </c>
    </row>
    <row r="25" s="69" customFormat="1" ht="19" customHeight="1" spans="1:13">
      <c r="A25" s="13"/>
      <c r="B25" s="13"/>
      <c r="C25" s="13" t="s">
        <v>110</v>
      </c>
      <c r="D25" s="10" t="s">
        <v>111</v>
      </c>
      <c r="E25" s="58">
        <f t="shared" si="0"/>
        <v>0</v>
      </c>
      <c r="F25" s="88">
        <v>0</v>
      </c>
      <c r="G25" s="88">
        <v>0</v>
      </c>
      <c r="H25" s="47">
        <v>0</v>
      </c>
      <c r="I25" s="47">
        <v>0</v>
      </c>
      <c r="J25" s="47">
        <v>0</v>
      </c>
      <c r="K25" s="47">
        <v>0</v>
      </c>
      <c r="L25" s="89"/>
      <c r="M25" s="69">
        <v>0</v>
      </c>
    </row>
    <row r="26" s="69" customFormat="1" ht="19" customHeight="1" spans="1:15">
      <c r="A26" s="13"/>
      <c r="B26" s="13"/>
      <c r="C26" s="13" t="s">
        <v>112</v>
      </c>
      <c r="D26" s="10" t="s">
        <v>113</v>
      </c>
      <c r="E26" s="58">
        <f t="shared" si="0"/>
        <v>20.53</v>
      </c>
      <c r="F26" s="88">
        <v>0</v>
      </c>
      <c r="G26" s="69">
        <v>20.53</v>
      </c>
      <c r="H26" s="47">
        <v>0</v>
      </c>
      <c r="I26" s="47">
        <v>0</v>
      </c>
      <c r="J26" s="47">
        <v>0</v>
      </c>
      <c r="K26" s="47">
        <v>0</v>
      </c>
      <c r="L26" s="89"/>
      <c r="M26" s="69">
        <v>20.532726</v>
      </c>
      <c r="O26" s="69">
        <v>20.53</v>
      </c>
    </row>
    <row r="27" s="69" customFormat="1" ht="19" customHeight="1" spans="1:13">
      <c r="A27" s="13" t="s">
        <v>114</v>
      </c>
      <c r="B27" s="13"/>
      <c r="C27" s="13"/>
      <c r="D27" s="13" t="s">
        <v>115</v>
      </c>
      <c r="E27" s="58">
        <f t="shared" si="0"/>
        <v>178.79</v>
      </c>
      <c r="F27" s="58">
        <f>F28</f>
        <v>0</v>
      </c>
      <c r="G27" s="58">
        <f>G28</f>
        <v>178.79</v>
      </c>
      <c r="H27" s="47">
        <v>0</v>
      </c>
      <c r="I27" s="47">
        <v>0</v>
      </c>
      <c r="J27" s="47">
        <v>0</v>
      </c>
      <c r="K27" s="47">
        <v>0</v>
      </c>
      <c r="L27" s="89"/>
      <c r="M27" s="69">
        <v>0</v>
      </c>
    </row>
    <row r="28" s="69" customFormat="1" ht="19" customHeight="1" spans="1:13">
      <c r="A28" s="13"/>
      <c r="B28" s="13" t="s">
        <v>116</v>
      </c>
      <c r="C28" s="13"/>
      <c r="D28" s="13" t="s">
        <v>117</v>
      </c>
      <c r="E28" s="58">
        <f t="shared" si="0"/>
        <v>178.79</v>
      </c>
      <c r="F28" s="58">
        <f>F29+F30</f>
        <v>0</v>
      </c>
      <c r="G28" s="58">
        <f>G29+G30</f>
        <v>178.79</v>
      </c>
      <c r="H28" s="47">
        <v>0</v>
      </c>
      <c r="I28" s="47">
        <v>0</v>
      </c>
      <c r="J28" s="47">
        <v>0</v>
      </c>
      <c r="K28" s="47">
        <v>0</v>
      </c>
      <c r="L28" s="89"/>
      <c r="M28" s="69">
        <v>0</v>
      </c>
    </row>
    <row r="29" s="69" customFormat="1" ht="19" customHeight="1" spans="1:15">
      <c r="A29" s="13"/>
      <c r="B29" s="13"/>
      <c r="C29" s="13" t="s">
        <v>118</v>
      </c>
      <c r="D29" s="10" t="s">
        <v>119</v>
      </c>
      <c r="E29" s="58">
        <f t="shared" si="0"/>
        <v>79.31</v>
      </c>
      <c r="F29" s="88">
        <v>0</v>
      </c>
      <c r="G29" s="89">
        <v>79.31</v>
      </c>
      <c r="H29" s="47">
        <v>0</v>
      </c>
      <c r="I29" s="47">
        <v>0</v>
      </c>
      <c r="J29" s="47">
        <v>0</v>
      </c>
      <c r="K29" s="47">
        <v>0</v>
      </c>
      <c r="L29" s="89"/>
      <c r="M29" s="69">
        <v>79.312728</v>
      </c>
      <c r="O29" s="69">
        <v>79.31</v>
      </c>
    </row>
    <row r="30" s="69" customFormat="1" ht="19" customHeight="1" spans="1:15">
      <c r="A30" s="90"/>
      <c r="B30" s="90"/>
      <c r="C30" s="90" t="s">
        <v>120</v>
      </c>
      <c r="D30" s="91" t="s">
        <v>121</v>
      </c>
      <c r="E30" s="58">
        <f t="shared" si="0"/>
        <v>99.48</v>
      </c>
      <c r="F30" s="88">
        <v>0</v>
      </c>
      <c r="G30" s="89">
        <v>99.48</v>
      </c>
      <c r="H30" s="47">
        <v>0</v>
      </c>
      <c r="I30" s="47">
        <v>0</v>
      </c>
      <c r="J30" s="47">
        <v>0</v>
      </c>
      <c r="K30" s="47">
        <v>0</v>
      </c>
      <c r="L30" s="94"/>
      <c r="M30" s="69">
        <v>99.48</v>
      </c>
      <c r="O30" s="69">
        <v>99.48</v>
      </c>
    </row>
    <row r="31" s="69" customFormat="1" ht="19" customHeight="1" spans="1:13">
      <c r="A31" s="13">
        <v>229</v>
      </c>
      <c r="B31" s="13"/>
      <c r="C31" s="13"/>
      <c r="D31" s="10" t="s">
        <v>122</v>
      </c>
      <c r="E31" s="58">
        <f t="shared" si="0"/>
        <v>4000</v>
      </c>
      <c r="F31" s="89">
        <f>F32</f>
        <v>4000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89"/>
      <c r="M31" s="89"/>
    </row>
    <row r="32" s="69" customFormat="1" ht="19" customHeight="1" spans="1:13">
      <c r="A32" s="13"/>
      <c r="B32" s="13">
        <v>22904</v>
      </c>
      <c r="C32" s="13"/>
      <c r="D32" s="10" t="s">
        <v>123</v>
      </c>
      <c r="E32" s="58">
        <f t="shared" si="0"/>
        <v>4000</v>
      </c>
      <c r="F32" s="89">
        <f>F33</f>
        <v>4000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89"/>
      <c r="M32" s="89"/>
    </row>
    <row r="33" ht="19" customHeight="1" spans="1:13">
      <c r="A33" s="13"/>
      <c r="B33" s="13"/>
      <c r="C33" s="13">
        <v>2290402</v>
      </c>
      <c r="D33" s="10" t="s">
        <v>124</v>
      </c>
      <c r="E33" s="58">
        <f t="shared" si="0"/>
        <v>4000</v>
      </c>
      <c r="F33" s="89">
        <v>4000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23"/>
      <c r="M33" s="23"/>
    </row>
  </sheetData>
  <mergeCells count="19">
    <mergeCell ref="A2:L2"/>
    <mergeCell ref="K3:L3"/>
    <mergeCell ref="A4:C4"/>
    <mergeCell ref="A8:A9"/>
    <mergeCell ref="A11:A26"/>
    <mergeCell ref="A28:A30"/>
    <mergeCell ref="B12:B13"/>
    <mergeCell ref="B19:B20"/>
    <mergeCell ref="B24:B26"/>
    <mergeCell ref="B29:B30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0.629861111111111" bottom="0.472222222222222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tabSelected="1" topLeftCell="C1" workbookViewId="0">
      <selection activeCell="R9" sqref="R9"/>
    </sheetView>
  </sheetViews>
  <sheetFormatPr defaultColWidth="10" defaultRowHeight="13.5"/>
  <cols>
    <col min="1" max="3" width="7.69166666666667" customWidth="1"/>
    <col min="4" max="4" width="34.625" customWidth="1"/>
    <col min="5" max="7" width="10.375" customWidth="1"/>
    <col min="8" max="8" width="12.625" customWidth="1"/>
    <col min="9" max="9" width="6.625" customWidth="1"/>
    <col min="10" max="10" width="9.625" customWidth="1"/>
    <col min="11" max="11" width="9.76666666666667" hidden="1" customWidth="1"/>
    <col min="12" max="14" width="10" hidden="1" customWidth="1"/>
    <col min="15" max="16" width="12.625" hidden="1" customWidth="1"/>
    <col min="17" max="17" width="12.625"/>
  </cols>
  <sheetData>
    <row r="1" spans="1:1">
      <c r="A1" t="s">
        <v>125</v>
      </c>
    </row>
    <row r="2" customFormat="1" ht="22.75" customHeight="1" spans="1:10">
      <c r="A2" s="14" t="s">
        <v>126</v>
      </c>
      <c r="B2" s="14"/>
      <c r="C2" s="14"/>
      <c r="D2" s="14"/>
      <c r="E2" s="14"/>
      <c r="F2" s="14"/>
      <c r="G2" s="14"/>
      <c r="H2" s="14"/>
      <c r="I2" s="14"/>
      <c r="J2" s="14"/>
    </row>
    <row r="3" customFormat="1" ht="15.65" customHeight="1" spans="10:10">
      <c r="J3" s="2" t="s">
        <v>9</v>
      </c>
    </row>
    <row r="4" customFormat="1" ht="22.6" customHeight="1" spans="1:10">
      <c r="A4" s="55" t="s">
        <v>62</v>
      </c>
      <c r="B4" s="55"/>
      <c r="C4" s="55"/>
      <c r="D4" s="55" t="s">
        <v>63</v>
      </c>
      <c r="E4" s="55" t="s">
        <v>64</v>
      </c>
      <c r="F4" s="55" t="s">
        <v>127</v>
      </c>
      <c r="G4" s="55" t="s">
        <v>128</v>
      </c>
      <c r="H4" s="55" t="s">
        <v>129</v>
      </c>
      <c r="I4" s="55" t="s">
        <v>122</v>
      </c>
      <c r="J4" s="55" t="s">
        <v>70</v>
      </c>
    </row>
    <row r="5" customFormat="1" ht="22.6" customHeight="1" spans="1:10">
      <c r="A5" s="55" t="s">
        <v>71</v>
      </c>
      <c r="B5" s="55" t="s">
        <v>72</v>
      </c>
      <c r="C5" s="55" t="s">
        <v>73</v>
      </c>
      <c r="D5" s="55"/>
      <c r="E5" s="55"/>
      <c r="F5" s="55"/>
      <c r="G5" s="55"/>
      <c r="H5" s="55"/>
      <c r="I5" s="55"/>
      <c r="J5" s="55"/>
    </row>
    <row r="6" customFormat="1" ht="14.3" customHeight="1" spans="1:16">
      <c r="A6" s="64"/>
      <c r="B6" s="64"/>
      <c r="C6" s="64"/>
      <c r="D6" s="81" t="s">
        <v>64</v>
      </c>
      <c r="E6" s="58">
        <f>F6+G6+H6+I6</f>
        <v>9933.739058</v>
      </c>
      <c r="F6" s="58">
        <f>F7+F10+F27+F31</f>
        <v>1102.799811</v>
      </c>
      <c r="G6" s="58">
        <f>G7+G10+G27+G31</f>
        <v>8830.939247</v>
      </c>
      <c r="H6" s="58">
        <f>H7+H10+H27+H31</f>
        <v>0</v>
      </c>
      <c r="I6" s="58">
        <f>I7+I10+I27+I31</f>
        <v>0</v>
      </c>
      <c r="J6" s="59"/>
      <c r="K6">
        <f>SUM(K7:K30)</f>
        <v>1102.799811</v>
      </c>
      <c r="M6">
        <v>4561.439247</v>
      </c>
      <c r="P6">
        <v>4561.439247</v>
      </c>
    </row>
    <row r="7" customFormat="1" ht="14.3" customHeight="1" spans="1:10">
      <c r="A7" s="50" t="s">
        <v>74</v>
      </c>
      <c r="B7" s="50"/>
      <c r="C7" s="50"/>
      <c r="D7" s="82" t="s">
        <v>75</v>
      </c>
      <c r="E7" s="58">
        <f t="shared" ref="E7:E33" si="0">F7+G7+H7+I7</f>
        <v>86.491936</v>
      </c>
      <c r="F7" s="58">
        <f>F8</f>
        <v>86.491936</v>
      </c>
      <c r="G7" s="58">
        <f>G8</f>
        <v>0</v>
      </c>
      <c r="H7" s="58">
        <v>0</v>
      </c>
      <c r="I7" s="58">
        <v>0</v>
      </c>
      <c r="J7" s="59"/>
    </row>
    <row r="8" customFormat="1" ht="14.3" customHeight="1" spans="1:15">
      <c r="A8" s="50"/>
      <c r="B8" s="50" t="s">
        <v>76</v>
      </c>
      <c r="C8" s="50"/>
      <c r="D8" s="82" t="s">
        <v>77</v>
      </c>
      <c r="E8" s="58">
        <f t="shared" si="0"/>
        <v>86.491936</v>
      </c>
      <c r="F8" s="58">
        <f>F9</f>
        <v>86.491936</v>
      </c>
      <c r="G8" s="58">
        <f>G9</f>
        <v>0</v>
      </c>
      <c r="H8" s="58">
        <v>0</v>
      </c>
      <c r="I8" s="58">
        <v>0</v>
      </c>
      <c r="J8" s="59"/>
      <c r="K8">
        <v>0</v>
      </c>
      <c r="O8">
        <v>8830.939247</v>
      </c>
    </row>
    <row r="9" customFormat="1" ht="14.3" customHeight="1" spans="1:11">
      <c r="A9" s="50"/>
      <c r="B9" s="50"/>
      <c r="C9" s="50" t="s">
        <v>78</v>
      </c>
      <c r="D9" s="62" t="s">
        <v>79</v>
      </c>
      <c r="E9" s="58">
        <f t="shared" si="0"/>
        <v>86.491936</v>
      </c>
      <c r="F9" s="60">
        <v>86.491936</v>
      </c>
      <c r="G9" s="58">
        <v>0</v>
      </c>
      <c r="H9" s="58">
        <v>0</v>
      </c>
      <c r="I9" s="58">
        <v>0</v>
      </c>
      <c r="J9" s="59"/>
      <c r="K9">
        <v>86.491936</v>
      </c>
    </row>
    <row r="10" spans="1:12">
      <c r="A10" s="83" t="s">
        <v>80</v>
      </c>
      <c r="B10" s="83"/>
      <c r="C10" s="83"/>
      <c r="D10" s="84" t="s">
        <v>81</v>
      </c>
      <c r="E10" s="58">
        <f t="shared" si="0"/>
        <v>5668.454394</v>
      </c>
      <c r="F10" s="85">
        <f>F11+F14+F16+F18+F21+F23</f>
        <v>837.515147</v>
      </c>
      <c r="G10" s="85">
        <f>G11+G14+G16+G18+G21+G23</f>
        <v>4830.939247</v>
      </c>
      <c r="H10" s="85">
        <v>0</v>
      </c>
      <c r="I10" s="85">
        <v>0</v>
      </c>
      <c r="J10" s="87"/>
      <c r="K10">
        <v>0</v>
      </c>
      <c r="L10">
        <v>5668.454394</v>
      </c>
    </row>
    <row r="11" spans="1:11">
      <c r="A11" s="13"/>
      <c r="B11" s="13" t="s">
        <v>82</v>
      </c>
      <c r="C11" s="13"/>
      <c r="D11" s="13" t="s">
        <v>83</v>
      </c>
      <c r="E11" s="58">
        <f t="shared" si="0"/>
        <v>1232.270073</v>
      </c>
      <c r="F11" s="58">
        <f>F12+F13</f>
        <v>778.364426</v>
      </c>
      <c r="G11" s="58">
        <f>G12+G13</f>
        <v>453.905647</v>
      </c>
      <c r="H11" s="58">
        <v>0</v>
      </c>
      <c r="I11" s="58">
        <v>0</v>
      </c>
      <c r="J11" s="59"/>
      <c r="K11">
        <v>0</v>
      </c>
    </row>
    <row r="12" spans="1:13">
      <c r="A12" s="13"/>
      <c r="B12" s="13"/>
      <c r="C12" s="13" t="s">
        <v>84</v>
      </c>
      <c r="D12" s="10" t="s">
        <v>85</v>
      </c>
      <c r="E12" s="58">
        <f t="shared" si="0"/>
        <v>806.250073</v>
      </c>
      <c r="F12" s="61">
        <v>778.364426</v>
      </c>
      <c r="G12" s="61">
        <v>27.885647</v>
      </c>
      <c r="H12" s="58">
        <v>0</v>
      </c>
      <c r="I12" s="58">
        <v>0</v>
      </c>
      <c r="J12" s="59"/>
      <c r="K12">
        <v>778.364426</v>
      </c>
      <c r="M12">
        <v>27.885647</v>
      </c>
    </row>
    <row r="13" spans="1:13">
      <c r="A13" s="13"/>
      <c r="B13" s="13"/>
      <c r="C13" s="13" t="s">
        <v>86</v>
      </c>
      <c r="D13" s="10" t="s">
        <v>87</v>
      </c>
      <c r="E13" s="58">
        <f t="shared" si="0"/>
        <v>426.02</v>
      </c>
      <c r="F13" s="58">
        <v>0</v>
      </c>
      <c r="G13" s="61">
        <f>156.52+269.5</f>
        <v>426.02</v>
      </c>
      <c r="H13" s="58">
        <v>0</v>
      </c>
      <c r="I13" s="58">
        <v>0</v>
      </c>
      <c r="J13" s="59"/>
      <c r="K13">
        <v>0</v>
      </c>
      <c r="M13">
        <v>156.52</v>
      </c>
    </row>
    <row r="14" spans="1:13">
      <c r="A14" s="13"/>
      <c r="B14" s="13" t="s">
        <v>88</v>
      </c>
      <c r="C14" s="13"/>
      <c r="D14" s="13" t="s">
        <v>89</v>
      </c>
      <c r="E14" s="58">
        <f t="shared" si="0"/>
        <v>632.72</v>
      </c>
      <c r="F14" s="58">
        <f>F15</f>
        <v>0</v>
      </c>
      <c r="G14" s="58">
        <f>G15</f>
        <v>632.72</v>
      </c>
      <c r="H14" s="58">
        <v>0</v>
      </c>
      <c r="I14" s="58">
        <v>0</v>
      </c>
      <c r="J14" s="59"/>
      <c r="K14">
        <v>0</v>
      </c>
      <c r="M14">
        <v>0</v>
      </c>
    </row>
    <row r="15" spans="1:13">
      <c r="A15" s="13"/>
      <c r="B15" s="13"/>
      <c r="C15" s="13" t="s">
        <v>90</v>
      </c>
      <c r="D15" s="10" t="s">
        <v>91</v>
      </c>
      <c r="E15" s="58">
        <f t="shared" si="0"/>
        <v>632.72</v>
      </c>
      <c r="F15" s="58">
        <v>0</v>
      </c>
      <c r="G15" s="61">
        <v>632.72</v>
      </c>
      <c r="H15" s="58">
        <v>0</v>
      </c>
      <c r="I15" s="58">
        <v>0</v>
      </c>
      <c r="J15" s="59"/>
      <c r="K15">
        <v>0</v>
      </c>
      <c r="M15">
        <v>632.72</v>
      </c>
    </row>
    <row r="16" spans="1:13">
      <c r="A16" s="13"/>
      <c r="B16" s="13" t="s">
        <v>92</v>
      </c>
      <c r="C16" s="13"/>
      <c r="D16" s="13" t="s">
        <v>93</v>
      </c>
      <c r="E16" s="58">
        <f t="shared" si="0"/>
        <v>1127.3876</v>
      </c>
      <c r="F16" s="58">
        <f>F17</f>
        <v>0</v>
      </c>
      <c r="G16" s="58">
        <f>G17</f>
        <v>1127.3876</v>
      </c>
      <c r="H16" s="58">
        <v>0</v>
      </c>
      <c r="I16" s="58">
        <v>0</v>
      </c>
      <c r="J16" s="59"/>
      <c r="K16">
        <v>0</v>
      </c>
      <c r="M16">
        <v>0</v>
      </c>
    </row>
    <row r="17" spans="1:13">
      <c r="A17" s="13"/>
      <c r="B17" s="13"/>
      <c r="C17" s="13" t="s">
        <v>94</v>
      </c>
      <c r="D17" s="10" t="s">
        <v>95</v>
      </c>
      <c r="E17" s="58">
        <f t="shared" si="0"/>
        <v>1127.3876</v>
      </c>
      <c r="F17" s="58">
        <v>0</v>
      </c>
      <c r="G17" s="61">
        <v>1127.3876</v>
      </c>
      <c r="H17" s="58">
        <v>0</v>
      </c>
      <c r="I17" s="58">
        <v>0</v>
      </c>
      <c r="J17" s="59"/>
      <c r="K17">
        <v>0</v>
      </c>
      <c r="M17">
        <v>1127.3876</v>
      </c>
    </row>
    <row r="18" spans="1:13">
      <c r="A18" s="13"/>
      <c r="B18" s="13" t="s">
        <v>96</v>
      </c>
      <c r="C18" s="13"/>
      <c r="D18" s="13" t="s">
        <v>97</v>
      </c>
      <c r="E18" s="58">
        <f t="shared" si="0"/>
        <v>463.3936</v>
      </c>
      <c r="F18" s="58">
        <f>F19+F20</f>
        <v>0</v>
      </c>
      <c r="G18" s="58">
        <f>G19+G20</f>
        <v>463.3936</v>
      </c>
      <c r="H18" s="58">
        <v>0</v>
      </c>
      <c r="I18" s="58">
        <v>0</v>
      </c>
      <c r="J18" s="59"/>
      <c r="K18">
        <v>0</v>
      </c>
      <c r="M18">
        <v>0</v>
      </c>
    </row>
    <row r="19" spans="1:13">
      <c r="A19" s="13"/>
      <c r="B19" s="13"/>
      <c r="C19" s="13" t="s">
        <v>98</v>
      </c>
      <c r="D19" s="10" t="s">
        <v>99</v>
      </c>
      <c r="E19" s="58">
        <f t="shared" si="0"/>
        <v>453.3936</v>
      </c>
      <c r="F19" s="58">
        <v>0</v>
      </c>
      <c r="G19" s="61">
        <v>453.3936</v>
      </c>
      <c r="H19" s="58">
        <v>0</v>
      </c>
      <c r="I19" s="58">
        <v>0</v>
      </c>
      <c r="J19" s="59"/>
      <c r="K19">
        <v>0</v>
      </c>
      <c r="M19">
        <v>453.3936</v>
      </c>
    </row>
    <row r="20" spans="1:13">
      <c r="A20" s="13"/>
      <c r="B20" s="13"/>
      <c r="C20" s="13">
        <v>2100499</v>
      </c>
      <c r="D20" s="10" t="s">
        <v>101</v>
      </c>
      <c r="E20" s="58">
        <f t="shared" si="0"/>
        <v>10</v>
      </c>
      <c r="F20" s="58">
        <v>0</v>
      </c>
      <c r="G20" s="61">
        <v>10</v>
      </c>
      <c r="H20" s="58">
        <v>0</v>
      </c>
      <c r="I20" s="58">
        <v>0</v>
      </c>
      <c r="J20" s="59"/>
      <c r="K20">
        <v>0</v>
      </c>
      <c r="M20">
        <v>10</v>
      </c>
    </row>
    <row r="21" spans="1:13">
      <c r="A21" s="13"/>
      <c r="B21" s="13" t="s">
        <v>102</v>
      </c>
      <c r="C21" s="13"/>
      <c r="D21" s="13" t="s">
        <v>103</v>
      </c>
      <c r="E21" s="58">
        <f t="shared" si="0"/>
        <v>2153.5324</v>
      </c>
      <c r="F21" s="58">
        <f>F22</f>
        <v>0</v>
      </c>
      <c r="G21" s="58">
        <f>G22</f>
        <v>2153.5324</v>
      </c>
      <c r="H21" s="58">
        <v>0</v>
      </c>
      <c r="I21" s="58">
        <v>0</v>
      </c>
      <c r="J21" s="59"/>
      <c r="K21">
        <v>0</v>
      </c>
      <c r="M21">
        <v>0</v>
      </c>
    </row>
    <row r="22" spans="1:13">
      <c r="A22" s="13"/>
      <c r="B22" s="13"/>
      <c r="C22" s="13" t="s">
        <v>104</v>
      </c>
      <c r="D22" s="10" t="s">
        <v>105</v>
      </c>
      <c r="E22" s="58">
        <f t="shared" si="0"/>
        <v>2153.5324</v>
      </c>
      <c r="F22" s="58">
        <v>0</v>
      </c>
      <c r="G22" s="61">
        <v>2153.5324</v>
      </c>
      <c r="H22" s="58">
        <v>0</v>
      </c>
      <c r="I22" s="58">
        <v>0</v>
      </c>
      <c r="J22" s="59"/>
      <c r="K22">
        <v>0</v>
      </c>
      <c r="M22">
        <v>2153.5324</v>
      </c>
    </row>
    <row r="23" spans="1:11">
      <c r="A23" s="13"/>
      <c r="B23" s="13" t="s">
        <v>106</v>
      </c>
      <c r="C23" s="13"/>
      <c r="D23" s="13" t="s">
        <v>107</v>
      </c>
      <c r="E23" s="58">
        <f t="shared" si="0"/>
        <v>59.150721</v>
      </c>
      <c r="F23" s="58">
        <f>F24+F25+F26</f>
        <v>59.150721</v>
      </c>
      <c r="G23" s="58">
        <f>G24+G25+G26</f>
        <v>0</v>
      </c>
      <c r="H23" s="58">
        <v>0</v>
      </c>
      <c r="I23" s="58">
        <v>0</v>
      </c>
      <c r="J23" s="59"/>
      <c r="K23">
        <v>0</v>
      </c>
    </row>
    <row r="24" spans="1:11">
      <c r="A24" s="13"/>
      <c r="B24" s="13"/>
      <c r="C24" s="13" t="s">
        <v>108</v>
      </c>
      <c r="D24" s="10" t="s">
        <v>109</v>
      </c>
      <c r="E24" s="58">
        <f t="shared" si="0"/>
        <v>38.617995</v>
      </c>
      <c r="F24" s="61">
        <v>38.617995</v>
      </c>
      <c r="G24" s="58">
        <v>0</v>
      </c>
      <c r="H24" s="58">
        <v>0</v>
      </c>
      <c r="I24" s="58">
        <v>0</v>
      </c>
      <c r="J24" s="59"/>
      <c r="K24">
        <v>38.617995</v>
      </c>
    </row>
    <row r="25" spans="1:11">
      <c r="A25" s="13"/>
      <c r="B25" s="13"/>
      <c r="C25" s="13" t="s">
        <v>110</v>
      </c>
      <c r="D25" s="10" t="s">
        <v>111</v>
      </c>
      <c r="E25" s="58">
        <f t="shared" si="0"/>
        <v>0</v>
      </c>
      <c r="F25" s="61">
        <v>0</v>
      </c>
      <c r="G25" s="58">
        <v>0</v>
      </c>
      <c r="H25" s="58">
        <v>0</v>
      </c>
      <c r="I25" s="58">
        <v>0</v>
      </c>
      <c r="J25" s="59"/>
      <c r="K25">
        <v>0</v>
      </c>
    </row>
    <row r="26" spans="1:11">
      <c r="A26" s="13"/>
      <c r="B26" s="13"/>
      <c r="C26" s="13" t="s">
        <v>112</v>
      </c>
      <c r="D26" s="10" t="s">
        <v>113</v>
      </c>
      <c r="E26" s="58">
        <f t="shared" si="0"/>
        <v>20.532726</v>
      </c>
      <c r="F26" s="61">
        <v>20.532726</v>
      </c>
      <c r="G26" s="58">
        <v>0</v>
      </c>
      <c r="H26" s="58">
        <v>0</v>
      </c>
      <c r="I26" s="58">
        <v>0</v>
      </c>
      <c r="J26" s="59"/>
      <c r="K26">
        <v>20.532726</v>
      </c>
    </row>
    <row r="27" spans="1:11">
      <c r="A27" s="13" t="s">
        <v>114</v>
      </c>
      <c r="B27" s="13"/>
      <c r="C27" s="13"/>
      <c r="D27" s="13" t="s">
        <v>115</v>
      </c>
      <c r="E27" s="58">
        <f t="shared" si="0"/>
        <v>178.792728</v>
      </c>
      <c r="F27" s="58">
        <f t="shared" ref="F27:F32" si="1">F28</f>
        <v>178.792728</v>
      </c>
      <c r="G27" s="58">
        <f t="shared" ref="G27:G32" si="2">G28</f>
        <v>0</v>
      </c>
      <c r="H27" s="58">
        <v>0</v>
      </c>
      <c r="I27" s="58">
        <v>0</v>
      </c>
      <c r="J27" s="59"/>
      <c r="K27">
        <v>0</v>
      </c>
    </row>
    <row r="28" spans="1:11">
      <c r="A28" s="13"/>
      <c r="B28" s="13" t="s">
        <v>116</v>
      </c>
      <c r="C28" s="13"/>
      <c r="D28" s="13" t="s">
        <v>117</v>
      </c>
      <c r="E28" s="58">
        <f t="shared" si="0"/>
        <v>178.792728</v>
      </c>
      <c r="F28" s="58">
        <f>F29+F30</f>
        <v>178.792728</v>
      </c>
      <c r="G28" s="58">
        <f>G29+G30</f>
        <v>0</v>
      </c>
      <c r="H28" s="58">
        <v>0</v>
      </c>
      <c r="I28" s="58">
        <v>0</v>
      </c>
      <c r="J28" s="59"/>
      <c r="K28">
        <v>0</v>
      </c>
    </row>
    <row r="29" spans="1:11">
      <c r="A29" s="13"/>
      <c r="B29" s="13"/>
      <c r="C29" s="13" t="s">
        <v>118</v>
      </c>
      <c r="D29" s="10" t="s">
        <v>119</v>
      </c>
      <c r="E29" s="58">
        <f t="shared" si="0"/>
        <v>79.312728</v>
      </c>
      <c r="F29" s="61">
        <v>79.312728</v>
      </c>
      <c r="G29" s="58">
        <v>0</v>
      </c>
      <c r="H29" s="58">
        <v>0</v>
      </c>
      <c r="I29" s="58">
        <v>0</v>
      </c>
      <c r="J29" s="59"/>
      <c r="K29">
        <v>79.312728</v>
      </c>
    </row>
    <row r="30" spans="1:11">
      <c r="A30" s="13"/>
      <c r="B30" s="13"/>
      <c r="C30" s="13" t="s">
        <v>120</v>
      </c>
      <c r="D30" s="10" t="s">
        <v>121</v>
      </c>
      <c r="E30" s="58">
        <f t="shared" si="0"/>
        <v>99.48</v>
      </c>
      <c r="F30" s="61">
        <v>99.48</v>
      </c>
      <c r="G30" s="58">
        <v>0</v>
      </c>
      <c r="H30" s="58">
        <v>0</v>
      </c>
      <c r="I30" s="58">
        <v>0</v>
      </c>
      <c r="J30" s="59"/>
      <c r="K30">
        <v>99.48</v>
      </c>
    </row>
    <row r="31" spans="1:10">
      <c r="A31" s="13">
        <v>229</v>
      </c>
      <c r="B31" s="13"/>
      <c r="C31" s="13"/>
      <c r="D31" s="10" t="s">
        <v>122</v>
      </c>
      <c r="E31" s="58">
        <f t="shared" si="0"/>
        <v>4000</v>
      </c>
      <c r="F31" s="58">
        <f t="shared" si="1"/>
        <v>0</v>
      </c>
      <c r="G31" s="86">
        <f t="shared" si="2"/>
        <v>4000</v>
      </c>
      <c r="H31" s="58">
        <v>0</v>
      </c>
      <c r="I31" s="58">
        <v>0</v>
      </c>
      <c r="J31" s="23"/>
    </row>
    <row r="32" spans="1:10">
      <c r="A32" s="13"/>
      <c r="B32" s="13">
        <v>22904</v>
      </c>
      <c r="C32" s="13"/>
      <c r="D32" s="10" t="s">
        <v>123</v>
      </c>
      <c r="E32" s="58">
        <f t="shared" si="0"/>
        <v>4000</v>
      </c>
      <c r="F32" s="58">
        <f t="shared" si="1"/>
        <v>0</v>
      </c>
      <c r="G32" s="86">
        <f t="shared" si="2"/>
        <v>4000</v>
      </c>
      <c r="H32" s="58">
        <v>0</v>
      </c>
      <c r="I32" s="58">
        <v>0</v>
      </c>
      <c r="J32" s="23"/>
    </row>
    <row r="33" spans="1:10">
      <c r="A33" s="13"/>
      <c r="B33" s="13"/>
      <c r="C33" s="13">
        <v>2290402</v>
      </c>
      <c r="D33" s="10" t="s">
        <v>124</v>
      </c>
      <c r="E33" s="58">
        <f t="shared" si="0"/>
        <v>4000</v>
      </c>
      <c r="F33" s="61">
        <v>0</v>
      </c>
      <c r="G33" s="23">
        <v>4000</v>
      </c>
      <c r="H33" s="58">
        <v>0</v>
      </c>
      <c r="I33" s="58">
        <v>0</v>
      </c>
      <c r="J33" s="23"/>
    </row>
  </sheetData>
  <autoFilter ref="A5:J33">
    <extLst/>
  </autoFilter>
  <mergeCells count="16">
    <mergeCell ref="A2:J2"/>
    <mergeCell ref="A4:C4"/>
    <mergeCell ref="A8:A9"/>
    <mergeCell ref="A11:A26"/>
    <mergeCell ref="A28:A30"/>
    <mergeCell ref="B12:B13"/>
    <mergeCell ref="B19:B20"/>
    <mergeCell ref="B24:B26"/>
    <mergeCell ref="B29:B30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7"/>
  <sheetViews>
    <sheetView topLeftCell="A9" workbookViewId="0">
      <selection activeCell="F40" sqref="F40"/>
    </sheetView>
  </sheetViews>
  <sheetFormatPr defaultColWidth="10" defaultRowHeight="13.5"/>
  <cols>
    <col min="1" max="1" width="30.775" customWidth="1"/>
    <col min="2" max="2" width="19.875" customWidth="1"/>
    <col min="3" max="3" width="24" customWidth="1"/>
    <col min="4" max="5" width="10.375" customWidth="1"/>
    <col min="6" max="6" width="12.125" customWidth="1"/>
    <col min="7" max="7" width="12.625" customWidth="1"/>
    <col min="8" max="8" width="10" hidden="1" customWidth="1"/>
    <col min="9" max="9" width="10.375" hidden="1" customWidth="1"/>
    <col min="10" max="15" width="10" hidden="1" customWidth="1"/>
    <col min="16" max="16" width="16.125" hidden="1" customWidth="1"/>
    <col min="17" max="18" width="12.625" hidden="1" customWidth="1"/>
  </cols>
  <sheetData>
    <row r="1" spans="1:1">
      <c r="A1" t="s">
        <v>130</v>
      </c>
    </row>
    <row r="2" customFormat="1" ht="22.75" customHeight="1" spans="1:7">
      <c r="A2" s="14" t="s">
        <v>131</v>
      </c>
      <c r="B2" s="14"/>
      <c r="C2" s="14"/>
      <c r="D2" s="14"/>
      <c r="E2" s="14"/>
      <c r="F2" s="14"/>
      <c r="G2" s="14"/>
    </row>
    <row r="3" customFormat="1" ht="15.65" customHeight="1" spans="7:7">
      <c r="G3" s="2" t="s">
        <v>9</v>
      </c>
    </row>
    <row r="4" customFormat="1" ht="35.4" customHeight="1" spans="1:7">
      <c r="A4" s="55" t="s">
        <v>132</v>
      </c>
      <c r="B4" s="55"/>
      <c r="C4" s="55" t="s">
        <v>133</v>
      </c>
      <c r="D4" s="55"/>
      <c r="E4" s="55"/>
      <c r="F4" s="55"/>
      <c r="G4" s="55"/>
    </row>
    <row r="5" customFormat="1" ht="28" customHeight="1" spans="1:7">
      <c r="A5" s="63" t="s">
        <v>134</v>
      </c>
      <c r="B5" s="63" t="s">
        <v>13</v>
      </c>
      <c r="C5" s="63" t="s">
        <v>134</v>
      </c>
      <c r="D5" s="63" t="s">
        <v>64</v>
      </c>
      <c r="E5" s="63" t="s">
        <v>135</v>
      </c>
      <c r="F5" s="63" t="s">
        <v>136</v>
      </c>
      <c r="G5" s="63" t="s">
        <v>137</v>
      </c>
    </row>
    <row r="6" customFormat="1" ht="15.65" customHeight="1" spans="1:7">
      <c r="A6" s="64" t="s">
        <v>138</v>
      </c>
      <c r="B6" s="65">
        <f>SUM(B7:B9)</f>
        <v>5664.24</v>
      </c>
      <c r="C6" s="31" t="s">
        <v>15</v>
      </c>
      <c r="D6" s="66">
        <f>E6+F6+G6</f>
        <v>0</v>
      </c>
      <c r="E6" s="67">
        <v>0</v>
      </c>
      <c r="F6" s="67">
        <v>0</v>
      </c>
      <c r="G6" s="67">
        <v>0</v>
      </c>
    </row>
    <row r="7" customFormat="1" ht="15.65" customHeight="1" spans="1:18">
      <c r="A7" s="64" t="s">
        <v>139</v>
      </c>
      <c r="B7" s="68">
        <v>5664.24</v>
      </c>
      <c r="C7" s="31" t="s">
        <v>17</v>
      </c>
      <c r="D7" s="66">
        <f t="shared" ref="D7:D35" si="0">E7+F7+G7</f>
        <v>0</v>
      </c>
      <c r="E7" s="67">
        <v>0</v>
      </c>
      <c r="F7" s="33">
        <v>0</v>
      </c>
      <c r="G7" s="33">
        <v>0</v>
      </c>
      <c r="P7">
        <v>5447.82</v>
      </c>
      <c r="Q7">
        <v>5664.24</v>
      </c>
      <c r="R7">
        <f>Q7-P7</f>
        <v>216.42</v>
      </c>
    </row>
    <row r="8" customFormat="1" ht="15.65" customHeight="1" spans="1:7">
      <c r="A8" s="64" t="s">
        <v>140</v>
      </c>
      <c r="B8" s="68"/>
      <c r="C8" s="31" t="s">
        <v>19</v>
      </c>
      <c r="D8" s="66">
        <f t="shared" si="0"/>
        <v>0</v>
      </c>
      <c r="E8" s="67">
        <v>0</v>
      </c>
      <c r="F8" s="67">
        <v>0</v>
      </c>
      <c r="G8" s="67">
        <v>0</v>
      </c>
    </row>
    <row r="9" customFormat="1" ht="17.05" customHeight="1" spans="1:18">
      <c r="A9" s="64" t="s">
        <v>141</v>
      </c>
      <c r="B9" s="68"/>
      <c r="C9" s="31" t="s">
        <v>21</v>
      </c>
      <c r="D9" s="66">
        <f t="shared" si="0"/>
        <v>0</v>
      </c>
      <c r="E9" s="33">
        <v>0</v>
      </c>
      <c r="F9" s="67">
        <v>0</v>
      </c>
      <c r="G9" s="67">
        <v>0</v>
      </c>
      <c r="R9">
        <v>216.42</v>
      </c>
    </row>
    <row r="10" customFormat="1" ht="17.05" customHeight="1" spans="1:7">
      <c r="A10" s="64"/>
      <c r="B10" s="65"/>
      <c r="C10" s="31" t="s">
        <v>23</v>
      </c>
      <c r="D10" s="66">
        <f t="shared" si="0"/>
        <v>0</v>
      </c>
      <c r="E10" s="67">
        <v>0</v>
      </c>
      <c r="F10" s="33">
        <v>0</v>
      </c>
      <c r="G10" s="33">
        <v>0</v>
      </c>
    </row>
    <row r="11" customFormat="1" ht="17.05" customHeight="1" spans="1:7">
      <c r="A11" s="64"/>
      <c r="B11" s="65"/>
      <c r="C11" s="31" t="s">
        <v>25</v>
      </c>
      <c r="D11" s="66">
        <f t="shared" si="0"/>
        <v>0</v>
      </c>
      <c r="E11" s="67">
        <v>0</v>
      </c>
      <c r="F11" s="67">
        <v>0</v>
      </c>
      <c r="G11" s="67">
        <v>0</v>
      </c>
    </row>
    <row r="12" customFormat="1" ht="14.3" customHeight="1" spans="1:7">
      <c r="A12" s="64"/>
      <c r="B12" s="65"/>
      <c r="C12" s="31" t="s">
        <v>27</v>
      </c>
      <c r="D12" s="66">
        <f t="shared" si="0"/>
        <v>0</v>
      </c>
      <c r="E12" s="67">
        <v>0</v>
      </c>
      <c r="F12" s="33">
        <v>0</v>
      </c>
      <c r="G12" s="33">
        <v>0</v>
      </c>
    </row>
    <row r="13" customFormat="1" ht="14.3" customHeight="1" spans="1:18">
      <c r="A13" s="64"/>
      <c r="B13" s="65"/>
      <c r="C13" s="31" t="s">
        <v>29</v>
      </c>
      <c r="D13" s="66">
        <f t="shared" si="0"/>
        <v>86.49</v>
      </c>
      <c r="E13" s="69">
        <v>86.49</v>
      </c>
      <c r="F13" s="67">
        <v>0</v>
      </c>
      <c r="G13" s="67">
        <v>0</v>
      </c>
      <c r="H13">
        <v>75.37</v>
      </c>
      <c r="I13">
        <f>E13-H13</f>
        <v>11.12</v>
      </c>
      <c r="P13">
        <v>90.72</v>
      </c>
      <c r="Q13" s="69">
        <v>86.49</v>
      </c>
      <c r="R13">
        <f>Q13-P13</f>
        <v>-4.23</v>
      </c>
    </row>
    <row r="14" customFormat="1" ht="14.3" customHeight="1" spans="1:7">
      <c r="A14" s="64"/>
      <c r="B14" s="65"/>
      <c r="C14" s="31" t="s">
        <v>31</v>
      </c>
      <c r="D14" s="66">
        <f t="shared" si="0"/>
        <v>0</v>
      </c>
      <c r="E14" s="67">
        <v>0</v>
      </c>
      <c r="F14" s="67">
        <v>0</v>
      </c>
      <c r="G14" s="67">
        <v>0</v>
      </c>
    </row>
    <row r="15" customFormat="1" ht="14.3" customHeight="1" spans="1:18">
      <c r="A15" s="64"/>
      <c r="B15" s="65"/>
      <c r="C15" s="31" t="s">
        <v>32</v>
      </c>
      <c r="D15" s="66">
        <f t="shared" si="0"/>
        <v>5513.95</v>
      </c>
      <c r="E15">
        <f>5394.28+4.68+114.99</f>
        <v>5513.95</v>
      </c>
      <c r="F15" s="67">
        <v>0</v>
      </c>
      <c r="G15" s="67">
        <v>0</v>
      </c>
      <c r="H15">
        <v>4700.95</v>
      </c>
      <c r="I15">
        <f>E15-H15</f>
        <v>813</v>
      </c>
      <c r="P15">
        <v>5537.49</v>
      </c>
      <c r="Q15">
        <f>5394.28+4.68+114.99</f>
        <v>5513.95</v>
      </c>
      <c r="R15">
        <f>Q15-P15</f>
        <v>-23.54</v>
      </c>
    </row>
    <row r="16" customFormat="1" ht="14.3" customHeight="1" spans="1:7">
      <c r="A16" s="64"/>
      <c r="B16" s="65"/>
      <c r="C16" s="31" t="s">
        <v>33</v>
      </c>
      <c r="D16" s="66">
        <f t="shared" si="0"/>
        <v>0</v>
      </c>
      <c r="E16" s="67">
        <v>0</v>
      </c>
      <c r="F16" s="33">
        <v>0</v>
      </c>
      <c r="G16" s="33">
        <v>0</v>
      </c>
    </row>
    <row r="17" customFormat="1" ht="14.3" customHeight="1" spans="1:7">
      <c r="A17" s="64"/>
      <c r="B17" s="65"/>
      <c r="C17" s="31" t="s">
        <v>34</v>
      </c>
      <c r="D17" s="66">
        <f t="shared" si="0"/>
        <v>0</v>
      </c>
      <c r="E17" s="33">
        <v>0</v>
      </c>
      <c r="F17" s="67">
        <v>0</v>
      </c>
      <c r="G17" s="67">
        <v>0</v>
      </c>
    </row>
    <row r="18" customFormat="1" ht="14.3" customHeight="1" spans="1:7">
      <c r="A18" s="64"/>
      <c r="B18" s="65"/>
      <c r="C18" s="31" t="s">
        <v>35</v>
      </c>
      <c r="D18" s="66">
        <f t="shared" si="0"/>
        <v>0</v>
      </c>
      <c r="E18" s="67">
        <v>0</v>
      </c>
      <c r="F18" s="67">
        <v>0</v>
      </c>
      <c r="G18" s="67">
        <v>0</v>
      </c>
    </row>
    <row r="19" customFormat="1" ht="14.3" customHeight="1" spans="1:7">
      <c r="A19" s="64"/>
      <c r="B19" s="65"/>
      <c r="C19" s="31" t="s">
        <v>36</v>
      </c>
      <c r="D19" s="66">
        <f t="shared" si="0"/>
        <v>0</v>
      </c>
      <c r="E19" s="33">
        <v>0</v>
      </c>
      <c r="F19" s="67">
        <v>0</v>
      </c>
      <c r="G19" s="67">
        <v>0</v>
      </c>
    </row>
    <row r="20" customFormat="1" ht="14.3" customHeight="1" spans="1:7">
      <c r="A20" s="64"/>
      <c r="B20" s="65"/>
      <c r="C20" s="31" t="s">
        <v>37</v>
      </c>
      <c r="D20" s="66">
        <f t="shared" si="0"/>
        <v>0</v>
      </c>
      <c r="E20" s="67">
        <v>0</v>
      </c>
      <c r="F20" s="33">
        <v>0</v>
      </c>
      <c r="G20" s="33">
        <v>0</v>
      </c>
    </row>
    <row r="21" customFormat="1" ht="14.3" customHeight="1" spans="1:7">
      <c r="A21" s="64"/>
      <c r="B21" s="65"/>
      <c r="C21" s="31" t="s">
        <v>38</v>
      </c>
      <c r="D21" s="66">
        <f t="shared" si="0"/>
        <v>0</v>
      </c>
      <c r="E21" s="33">
        <v>0</v>
      </c>
      <c r="F21" s="67">
        <v>0</v>
      </c>
      <c r="G21" s="67">
        <v>0</v>
      </c>
    </row>
    <row r="22" customFormat="1" ht="14.3" customHeight="1" spans="1:7">
      <c r="A22" s="64"/>
      <c r="B22" s="65"/>
      <c r="C22" s="31" t="s">
        <v>39</v>
      </c>
      <c r="D22" s="66">
        <f t="shared" si="0"/>
        <v>0</v>
      </c>
      <c r="E22" s="67">
        <v>0</v>
      </c>
      <c r="F22" s="67">
        <v>0</v>
      </c>
      <c r="G22" s="67">
        <v>0</v>
      </c>
    </row>
    <row r="23" customFormat="1" ht="14.3" customHeight="1" spans="1:7">
      <c r="A23" s="64"/>
      <c r="B23" s="65"/>
      <c r="C23" s="31" t="s">
        <v>40</v>
      </c>
      <c r="D23" s="66">
        <f t="shared" si="0"/>
        <v>0</v>
      </c>
      <c r="E23" s="67">
        <v>0</v>
      </c>
      <c r="F23" s="67">
        <v>0</v>
      </c>
      <c r="G23" s="67">
        <v>0</v>
      </c>
    </row>
    <row r="24" customFormat="1" ht="14.3" customHeight="1" spans="1:7">
      <c r="A24" s="64"/>
      <c r="B24" s="65"/>
      <c r="C24" s="31" t="s">
        <v>41</v>
      </c>
      <c r="D24" s="66">
        <f t="shared" si="0"/>
        <v>0</v>
      </c>
      <c r="E24" s="33">
        <v>0</v>
      </c>
      <c r="F24" s="33">
        <v>0</v>
      </c>
      <c r="G24" s="33">
        <v>0</v>
      </c>
    </row>
    <row r="25" customFormat="1" ht="14.3" customHeight="1" spans="1:18">
      <c r="A25" s="64"/>
      <c r="B25" s="65"/>
      <c r="C25" s="31" t="s">
        <v>42</v>
      </c>
      <c r="D25" s="66">
        <f t="shared" si="0"/>
        <v>178.79</v>
      </c>
      <c r="E25">
        <v>178.79</v>
      </c>
      <c r="F25" s="67">
        <v>0</v>
      </c>
      <c r="G25" s="67">
        <v>0</v>
      </c>
      <c r="H25">
        <v>158.03</v>
      </c>
      <c r="I25">
        <f>E25-H25</f>
        <v>20.76</v>
      </c>
      <c r="P25">
        <v>179.24</v>
      </c>
      <c r="Q25">
        <v>178.79</v>
      </c>
      <c r="R25">
        <f>Q25-P25</f>
        <v>-0.450000000000017</v>
      </c>
    </row>
    <row r="26" customFormat="1" ht="14.3" customHeight="1" spans="1:7">
      <c r="A26" s="64"/>
      <c r="B26" s="65"/>
      <c r="C26" s="31" t="s">
        <v>43</v>
      </c>
      <c r="D26" s="66">
        <f t="shared" si="0"/>
        <v>0</v>
      </c>
      <c r="E26" s="33">
        <v>0</v>
      </c>
      <c r="F26" s="67">
        <v>0</v>
      </c>
      <c r="G26" s="67">
        <v>0</v>
      </c>
    </row>
    <row r="27" customFormat="1" ht="14.3" customHeight="1" spans="1:7">
      <c r="A27" s="64"/>
      <c r="B27" s="65"/>
      <c r="C27" s="31" t="s">
        <v>44</v>
      </c>
      <c r="D27" s="66">
        <f t="shared" si="0"/>
        <v>0</v>
      </c>
      <c r="E27" s="67">
        <v>0</v>
      </c>
      <c r="F27" s="67">
        <v>0</v>
      </c>
      <c r="G27" s="67">
        <v>0</v>
      </c>
    </row>
    <row r="28" customFormat="1" ht="14.3" customHeight="1" spans="1:7">
      <c r="A28" s="64"/>
      <c r="B28" s="65"/>
      <c r="C28" s="31" t="s">
        <v>45</v>
      </c>
      <c r="D28" s="66">
        <f t="shared" si="0"/>
        <v>0</v>
      </c>
      <c r="E28" s="33">
        <v>0</v>
      </c>
      <c r="F28" s="33">
        <v>0</v>
      </c>
      <c r="G28" s="33">
        <v>0</v>
      </c>
    </row>
    <row r="29" customFormat="1" ht="14.3" customHeight="1" spans="1:7">
      <c r="A29" s="64"/>
      <c r="B29" s="65"/>
      <c r="C29" s="31" t="s">
        <v>46</v>
      </c>
      <c r="D29" s="66">
        <f t="shared" si="0"/>
        <v>0</v>
      </c>
      <c r="E29" s="67">
        <v>0</v>
      </c>
      <c r="F29" s="67">
        <v>0</v>
      </c>
      <c r="G29" s="67">
        <v>0</v>
      </c>
    </row>
    <row r="30" customFormat="1" ht="14.3" customHeight="1" spans="1:7">
      <c r="A30" s="64"/>
      <c r="B30" s="65"/>
      <c r="C30" s="31" t="s">
        <v>47</v>
      </c>
      <c r="D30" s="66">
        <f t="shared" si="0"/>
        <v>4000</v>
      </c>
      <c r="E30" s="67">
        <v>0</v>
      </c>
      <c r="F30" s="67">
        <f>0+4000</f>
        <v>4000</v>
      </c>
      <c r="G30" s="67">
        <v>0</v>
      </c>
    </row>
    <row r="31" customFormat="1" ht="14.3" customHeight="1" spans="1:7">
      <c r="A31" s="64"/>
      <c r="B31" s="65"/>
      <c r="C31" s="31" t="s">
        <v>48</v>
      </c>
      <c r="D31" s="66">
        <f t="shared" si="0"/>
        <v>0</v>
      </c>
      <c r="E31" s="33">
        <v>0</v>
      </c>
      <c r="F31" s="67">
        <v>0</v>
      </c>
      <c r="G31" s="67">
        <v>0</v>
      </c>
    </row>
    <row r="32" customFormat="1" ht="14.3" customHeight="1" spans="1:7">
      <c r="A32" s="64"/>
      <c r="B32" s="65"/>
      <c r="C32" s="31" t="s">
        <v>49</v>
      </c>
      <c r="D32" s="66">
        <f t="shared" si="0"/>
        <v>0</v>
      </c>
      <c r="E32" s="67">
        <v>0</v>
      </c>
      <c r="F32" s="33">
        <v>0</v>
      </c>
      <c r="G32" s="33">
        <v>0</v>
      </c>
    </row>
    <row r="33" customFormat="1" ht="14.3" customHeight="1" spans="1:7">
      <c r="A33" s="64"/>
      <c r="B33" s="65"/>
      <c r="C33" s="31" t="s">
        <v>50</v>
      </c>
      <c r="D33" s="66">
        <f t="shared" si="0"/>
        <v>0</v>
      </c>
      <c r="E33" s="33">
        <v>0</v>
      </c>
      <c r="F33" s="67">
        <v>0</v>
      </c>
      <c r="G33" s="67">
        <v>0</v>
      </c>
    </row>
    <row r="34" customFormat="1" ht="14.3" customHeight="1" spans="1:7">
      <c r="A34" s="64"/>
      <c r="B34" s="65"/>
      <c r="C34" s="31" t="s">
        <v>51</v>
      </c>
      <c r="D34" s="66">
        <f t="shared" si="0"/>
        <v>0</v>
      </c>
      <c r="E34" s="67">
        <v>0</v>
      </c>
      <c r="F34" s="67">
        <v>0</v>
      </c>
      <c r="G34" s="33">
        <v>0</v>
      </c>
    </row>
    <row r="35" customFormat="1" ht="14.3" customHeight="1" spans="1:17">
      <c r="A35" s="64" t="s">
        <v>142</v>
      </c>
      <c r="B35" s="65">
        <f>B36+B37+B38</f>
        <v>4114.985774</v>
      </c>
      <c r="C35" s="31" t="s">
        <v>52</v>
      </c>
      <c r="D35" s="66">
        <f t="shared" si="0"/>
        <v>0</v>
      </c>
      <c r="E35" s="67">
        <v>0</v>
      </c>
      <c r="F35" s="67">
        <v>0</v>
      </c>
      <c r="G35" s="67">
        <v>0</v>
      </c>
      <c r="Q35">
        <v>4114.985774</v>
      </c>
    </row>
    <row r="36" customFormat="1" ht="14.3" customHeight="1" spans="1:7">
      <c r="A36" s="64" t="s">
        <v>143</v>
      </c>
      <c r="B36" s="60">
        <v>114.985774</v>
      </c>
      <c r="C36" s="64"/>
      <c r="D36" s="66"/>
      <c r="E36" s="66"/>
      <c r="F36" s="66"/>
      <c r="G36" s="66"/>
    </row>
    <row r="37" customFormat="1" ht="14.3" customHeight="1" spans="1:7">
      <c r="A37" s="64" t="s">
        <v>140</v>
      </c>
      <c r="B37" s="65">
        <v>4000</v>
      </c>
      <c r="C37" s="55" t="s">
        <v>144</v>
      </c>
      <c r="D37" s="66">
        <f>SUM(D6:D35)</f>
        <v>9779.23</v>
      </c>
      <c r="E37" s="66">
        <f>SUM(E6:E35)</f>
        <v>5779.23</v>
      </c>
      <c r="F37" s="66">
        <f>SUM(F6:F35)</f>
        <v>4000</v>
      </c>
      <c r="G37" s="66">
        <f>SUM(G6:G35)</f>
        <v>0</v>
      </c>
    </row>
    <row r="38" customFormat="1" ht="14.3" customHeight="1" spans="1:7">
      <c r="A38" s="64" t="s">
        <v>141</v>
      </c>
      <c r="B38" s="65">
        <v>0</v>
      </c>
      <c r="C38" s="55" t="s">
        <v>56</v>
      </c>
      <c r="D38" s="66">
        <f>E38</f>
        <v>0</v>
      </c>
      <c r="E38" s="60">
        <v>0</v>
      </c>
      <c r="F38" s="70">
        <v>0</v>
      </c>
      <c r="G38" s="70">
        <v>0</v>
      </c>
    </row>
    <row r="39" spans="1:7">
      <c r="A39" s="71"/>
      <c r="B39" s="72"/>
      <c r="C39" s="73"/>
      <c r="D39" s="74"/>
      <c r="E39" s="74"/>
      <c r="F39" s="74"/>
      <c r="G39" s="74"/>
    </row>
    <row r="40" ht="20.25" spans="1:18">
      <c r="A40" s="39" t="s">
        <v>145</v>
      </c>
      <c r="B40" s="75">
        <f>B6+B35</f>
        <v>9779.225774</v>
      </c>
      <c r="C40" s="39" t="s">
        <v>146</v>
      </c>
      <c r="D40" s="61">
        <f>D37+D38</f>
        <v>9779.23</v>
      </c>
      <c r="E40" s="61">
        <f>E37+E38</f>
        <v>5779.23</v>
      </c>
      <c r="F40" s="61">
        <f>F37+F38</f>
        <v>4000</v>
      </c>
      <c r="G40" s="61">
        <f>G37+G38</f>
        <v>0</v>
      </c>
      <c r="P40" s="78">
        <v>5552.94</v>
      </c>
      <c r="Q40">
        <v>9779.225774</v>
      </c>
      <c r="R40">
        <f>Q40-P40</f>
        <v>4226.285774</v>
      </c>
    </row>
    <row r="41" spans="1:7">
      <c r="A41" s="76" t="s">
        <v>147</v>
      </c>
      <c r="B41" s="77"/>
      <c r="C41" s="77"/>
      <c r="D41" s="77"/>
      <c r="E41" s="77"/>
      <c r="F41" s="77"/>
      <c r="G41" s="77"/>
    </row>
    <row r="42" ht="16" hidden="1" customHeight="1"/>
    <row r="43" hidden="1"/>
    <row r="44" hidden="1" spans="2:2">
      <c r="B44">
        <v>4934.35</v>
      </c>
    </row>
    <row r="45" hidden="1" spans="2:2">
      <c r="B45">
        <f>B40-B44</f>
        <v>4844.875774</v>
      </c>
    </row>
    <row r="46" hidden="1" spans="2:2">
      <c r="B46">
        <f>B6-B44</f>
        <v>729.889999999999</v>
      </c>
    </row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5" spans="2:3">
      <c r="B65" s="79"/>
      <c r="C65" s="80"/>
    </row>
    <row r="67" spans="18:18">
      <c r="R67">
        <v>4226.285774</v>
      </c>
    </row>
  </sheetData>
  <mergeCells count="4">
    <mergeCell ref="A2:G2"/>
    <mergeCell ref="A4:B4"/>
    <mergeCell ref="C4:G4"/>
    <mergeCell ref="A41:G41"/>
  </mergeCells>
  <printOptions horizontalCentered="1"/>
  <pageMargins left="0.751388888888889" right="0.751388888888889" top="1" bottom="1" header="0.5" footer="0.5"/>
  <pageSetup paperSize="9" scale="7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workbookViewId="0">
      <selection activeCell="E10" sqref="E10"/>
    </sheetView>
  </sheetViews>
  <sheetFormatPr defaultColWidth="10" defaultRowHeight="13.5"/>
  <cols>
    <col min="1" max="3" width="7.69166666666667" customWidth="1"/>
    <col min="4" max="4" width="35.375" customWidth="1"/>
    <col min="5" max="5" width="7.375" customWidth="1"/>
    <col min="6" max="7" width="10.375" customWidth="1"/>
    <col min="8" max="8" width="8.125" customWidth="1"/>
    <col min="9" max="11" width="10" hidden="1" customWidth="1"/>
    <col min="12" max="12" width="10.375" hidden="1" customWidth="1"/>
    <col min="13" max="13" width="10" hidden="1" customWidth="1"/>
    <col min="15" max="15" width="12.625"/>
    <col min="17" max="17" width="12.625"/>
  </cols>
  <sheetData>
    <row r="1" spans="1:1">
      <c r="A1" t="s">
        <v>148</v>
      </c>
    </row>
    <row r="2" customFormat="1" ht="22.75" customHeight="1" spans="1:8">
      <c r="A2" s="14" t="s">
        <v>149</v>
      </c>
      <c r="B2" s="14"/>
      <c r="C2" s="14"/>
      <c r="D2" s="14"/>
      <c r="E2" s="14"/>
      <c r="F2" s="14"/>
      <c r="G2" s="14"/>
      <c r="H2" s="14"/>
    </row>
    <row r="3" customFormat="1" ht="15.65" customHeight="1" spans="8:8">
      <c r="H3" s="2" t="s">
        <v>9</v>
      </c>
    </row>
    <row r="4" customFormat="1" ht="14.3" customHeight="1" spans="1:8">
      <c r="A4" s="55" t="s">
        <v>62</v>
      </c>
      <c r="B4" s="55"/>
      <c r="C4" s="55"/>
      <c r="D4" s="55" t="s">
        <v>63</v>
      </c>
      <c r="E4" s="55" t="s">
        <v>64</v>
      </c>
      <c r="F4" s="55" t="s">
        <v>127</v>
      </c>
      <c r="G4" s="56" t="s">
        <v>128</v>
      </c>
      <c r="H4" s="55" t="s">
        <v>70</v>
      </c>
    </row>
    <row r="5" customFormat="1" ht="14.3" customHeight="1" spans="1:8">
      <c r="A5" s="56"/>
      <c r="B5" s="56"/>
      <c r="C5" s="56"/>
      <c r="D5" s="56"/>
      <c r="E5" s="56"/>
      <c r="F5" s="56"/>
      <c r="G5" s="57"/>
      <c r="H5" s="56"/>
    </row>
    <row r="6" customFormat="1" ht="14.3" customHeight="1" spans="1:12">
      <c r="A6" s="39" t="s">
        <v>71</v>
      </c>
      <c r="B6" s="39" t="s">
        <v>72</v>
      </c>
      <c r="C6" s="39" t="s">
        <v>73</v>
      </c>
      <c r="D6" s="39" t="s">
        <v>64</v>
      </c>
      <c r="E6" s="47">
        <f>F6+G6</f>
        <v>5664.239058</v>
      </c>
      <c r="F6" s="58">
        <f>F7+F10+F27+F39</f>
        <v>1102.799811</v>
      </c>
      <c r="G6" s="58">
        <f>G7+G10+G27+G39</f>
        <v>4561.439247</v>
      </c>
      <c r="H6" s="59"/>
      <c r="I6">
        <v>5447.82</v>
      </c>
      <c r="J6">
        <f>E6-I6</f>
        <v>216.419058</v>
      </c>
      <c r="K6">
        <v>5664.239058</v>
      </c>
      <c r="L6" s="58">
        <v>1102.799811</v>
      </c>
    </row>
    <row r="7" spans="1:8">
      <c r="A7" s="13" t="s">
        <v>74</v>
      </c>
      <c r="B7" s="13"/>
      <c r="C7" s="13"/>
      <c r="D7" s="13" t="s">
        <v>75</v>
      </c>
      <c r="E7" s="47">
        <f>F7+G7</f>
        <v>86.491936</v>
      </c>
      <c r="F7" s="58">
        <f>F8</f>
        <v>86.491936</v>
      </c>
      <c r="G7" s="58">
        <f>G8</f>
        <v>0</v>
      </c>
      <c r="H7" s="59"/>
    </row>
    <row r="8" spans="1:8">
      <c r="A8" s="13"/>
      <c r="B8" s="13" t="s">
        <v>76</v>
      </c>
      <c r="C8" s="13"/>
      <c r="D8" s="13" t="s">
        <v>77</v>
      </c>
      <c r="E8" s="47">
        <f>F8+G8</f>
        <v>86.491936</v>
      </c>
      <c r="F8" s="58">
        <f>F9</f>
        <v>86.491936</v>
      </c>
      <c r="G8" s="58">
        <f>G9</f>
        <v>0</v>
      </c>
      <c r="H8" s="59"/>
    </row>
    <row r="9" spans="1:8">
      <c r="A9" s="13"/>
      <c r="B9" s="13"/>
      <c r="C9" s="13" t="s">
        <v>78</v>
      </c>
      <c r="D9" s="10" t="s">
        <v>79</v>
      </c>
      <c r="E9" s="47">
        <f>F9+G9</f>
        <v>86.491936</v>
      </c>
      <c r="F9" s="60">
        <v>86.491936</v>
      </c>
      <c r="G9" s="58">
        <v>0</v>
      </c>
      <c r="H9" s="59"/>
    </row>
    <row r="10" spans="1:11">
      <c r="A10" s="13" t="s">
        <v>80</v>
      </c>
      <c r="B10" s="13"/>
      <c r="C10" s="13"/>
      <c r="D10" s="13" t="s">
        <v>81</v>
      </c>
      <c r="E10" s="47">
        <f t="shared" ref="E10:E30" si="0">F10+G10</f>
        <v>5398.954394</v>
      </c>
      <c r="F10" s="58">
        <f>F11+F14+F16+F18+F21+F23</f>
        <v>837.515147</v>
      </c>
      <c r="G10" s="58">
        <f>G11+G14+G16+G18+G21+G23</f>
        <v>4561.439247</v>
      </c>
      <c r="H10" s="59"/>
      <c r="I10">
        <v>5177.86</v>
      </c>
      <c r="J10">
        <f>E10-I10</f>
        <v>221.094394000001</v>
      </c>
      <c r="K10">
        <v>5398.954394</v>
      </c>
    </row>
    <row r="11" spans="1:8">
      <c r="A11" s="13"/>
      <c r="B11" s="13" t="s">
        <v>82</v>
      </c>
      <c r="C11" s="13"/>
      <c r="D11" s="13" t="s">
        <v>83</v>
      </c>
      <c r="E11" s="47">
        <f t="shared" si="0"/>
        <v>962.770073</v>
      </c>
      <c r="F11" s="58">
        <f>F12+F13</f>
        <v>778.364426</v>
      </c>
      <c r="G11" s="58">
        <f>G12+G13</f>
        <v>184.405647</v>
      </c>
      <c r="H11" s="59"/>
    </row>
    <row r="12" spans="1:8">
      <c r="A12" s="13"/>
      <c r="B12" s="13"/>
      <c r="C12" s="13" t="s">
        <v>84</v>
      </c>
      <c r="D12" s="10" t="s">
        <v>85</v>
      </c>
      <c r="E12" s="47">
        <f t="shared" si="0"/>
        <v>806.250073</v>
      </c>
      <c r="F12" s="61">
        <v>778.364426</v>
      </c>
      <c r="G12" s="61">
        <v>27.885647</v>
      </c>
      <c r="H12" s="59"/>
    </row>
    <row r="13" spans="1:8">
      <c r="A13" s="13"/>
      <c r="B13" s="13"/>
      <c r="C13" s="13" t="s">
        <v>86</v>
      </c>
      <c r="D13" s="10" t="s">
        <v>87</v>
      </c>
      <c r="E13" s="47">
        <f t="shared" si="0"/>
        <v>156.52</v>
      </c>
      <c r="F13" s="58">
        <v>0</v>
      </c>
      <c r="G13" s="61">
        <f>156.52</f>
        <v>156.52</v>
      </c>
      <c r="H13" s="59"/>
    </row>
    <row r="14" spans="1:8">
      <c r="A14" s="13"/>
      <c r="B14" s="13" t="s">
        <v>88</v>
      </c>
      <c r="C14" s="13"/>
      <c r="D14" s="13" t="s">
        <v>89</v>
      </c>
      <c r="E14" s="47">
        <f t="shared" si="0"/>
        <v>632.72</v>
      </c>
      <c r="F14" s="58">
        <f>F15</f>
        <v>0</v>
      </c>
      <c r="G14" s="58">
        <f>G15</f>
        <v>632.72</v>
      </c>
      <c r="H14" s="59"/>
    </row>
    <row r="15" spans="1:8">
      <c r="A15" s="13"/>
      <c r="B15" s="13"/>
      <c r="C15" s="13" t="s">
        <v>90</v>
      </c>
      <c r="D15" s="10" t="s">
        <v>91</v>
      </c>
      <c r="E15" s="47">
        <f t="shared" si="0"/>
        <v>632.72</v>
      </c>
      <c r="F15" s="58">
        <v>0</v>
      </c>
      <c r="G15" s="61">
        <v>632.72</v>
      </c>
      <c r="H15" s="59"/>
    </row>
    <row r="16" spans="1:8">
      <c r="A16" s="13"/>
      <c r="B16" s="13" t="s">
        <v>92</v>
      </c>
      <c r="C16" s="13"/>
      <c r="D16" s="13" t="s">
        <v>93</v>
      </c>
      <c r="E16" s="47">
        <f t="shared" si="0"/>
        <v>1127.3876</v>
      </c>
      <c r="F16" s="58">
        <f>F17</f>
        <v>0</v>
      </c>
      <c r="G16" s="58">
        <f>G17</f>
        <v>1127.3876</v>
      </c>
      <c r="H16" s="59"/>
    </row>
    <row r="17" spans="1:8">
      <c r="A17" s="13"/>
      <c r="B17" s="13"/>
      <c r="C17" s="13" t="s">
        <v>94</v>
      </c>
      <c r="D17" s="10" t="s">
        <v>95</v>
      </c>
      <c r="E17" s="47">
        <f t="shared" si="0"/>
        <v>1127.3876</v>
      </c>
      <c r="F17" s="58">
        <v>0</v>
      </c>
      <c r="G17" s="61">
        <v>1127.3876</v>
      </c>
      <c r="H17" s="59"/>
    </row>
    <row r="18" spans="1:8">
      <c r="A18" s="13"/>
      <c r="B18" s="13" t="s">
        <v>96</v>
      </c>
      <c r="C18" s="13"/>
      <c r="D18" s="13" t="s">
        <v>97</v>
      </c>
      <c r="E18" s="47">
        <f t="shared" si="0"/>
        <v>463.3936</v>
      </c>
      <c r="F18" s="58">
        <f>F19+F20</f>
        <v>0</v>
      </c>
      <c r="G18" s="58">
        <f>G19+G20</f>
        <v>463.3936</v>
      </c>
      <c r="H18" s="59"/>
    </row>
    <row r="19" spans="1:8">
      <c r="A19" s="13"/>
      <c r="B19" s="13"/>
      <c r="C19" s="13" t="s">
        <v>98</v>
      </c>
      <c r="D19" s="10" t="s">
        <v>99</v>
      </c>
      <c r="E19" s="47">
        <f t="shared" si="0"/>
        <v>453.3936</v>
      </c>
      <c r="F19" s="58">
        <v>0</v>
      </c>
      <c r="G19" s="61">
        <v>453.3936</v>
      </c>
      <c r="H19" s="59"/>
    </row>
    <row r="20" spans="1:8">
      <c r="A20" s="13"/>
      <c r="B20" s="13"/>
      <c r="C20" s="50">
        <v>2100499</v>
      </c>
      <c r="D20" s="62" t="s">
        <v>101</v>
      </c>
      <c r="E20" s="47">
        <f t="shared" si="0"/>
        <v>10</v>
      </c>
      <c r="F20" s="58">
        <v>0</v>
      </c>
      <c r="G20" s="61">
        <v>10</v>
      </c>
      <c r="H20" s="59"/>
    </row>
    <row r="21" spans="1:8">
      <c r="A21" s="13"/>
      <c r="B21" s="13" t="s">
        <v>102</v>
      </c>
      <c r="C21" s="13"/>
      <c r="D21" s="13" t="s">
        <v>103</v>
      </c>
      <c r="E21" s="47">
        <f t="shared" si="0"/>
        <v>2153.5324</v>
      </c>
      <c r="F21" s="58">
        <f>F22</f>
        <v>0</v>
      </c>
      <c r="G21" s="58">
        <f>G22</f>
        <v>2153.5324</v>
      </c>
      <c r="H21" s="59"/>
    </row>
    <row r="22" spans="1:8">
      <c r="A22" s="13"/>
      <c r="B22" s="13"/>
      <c r="C22" s="13" t="s">
        <v>104</v>
      </c>
      <c r="D22" s="10" t="s">
        <v>105</v>
      </c>
      <c r="E22" s="47">
        <f t="shared" si="0"/>
        <v>2153.5324</v>
      </c>
      <c r="F22" s="58">
        <v>0</v>
      </c>
      <c r="G22" s="61">
        <v>2153.5324</v>
      </c>
      <c r="H22" s="59"/>
    </row>
    <row r="23" spans="1:8">
      <c r="A23" s="13"/>
      <c r="B23" s="13" t="s">
        <v>106</v>
      </c>
      <c r="C23" s="13"/>
      <c r="D23" s="13" t="s">
        <v>107</v>
      </c>
      <c r="E23" s="47">
        <f t="shared" si="0"/>
        <v>59.150721</v>
      </c>
      <c r="F23" s="58">
        <f>F24+F25+F26</f>
        <v>59.150721</v>
      </c>
      <c r="G23" s="58">
        <f>G24+G25+G26</f>
        <v>0</v>
      </c>
      <c r="H23" s="59"/>
    </row>
    <row r="24" spans="1:8">
      <c r="A24" s="13"/>
      <c r="B24" s="13"/>
      <c r="C24" s="13" t="s">
        <v>108</v>
      </c>
      <c r="D24" s="10" t="s">
        <v>109</v>
      </c>
      <c r="E24" s="47">
        <f t="shared" si="0"/>
        <v>38.617995</v>
      </c>
      <c r="F24" s="61">
        <v>38.617995</v>
      </c>
      <c r="G24" s="58">
        <v>0</v>
      </c>
      <c r="H24" s="59"/>
    </row>
    <row r="25" spans="1:8">
      <c r="A25" s="13"/>
      <c r="B25" s="13"/>
      <c r="C25" s="13" t="s">
        <v>110</v>
      </c>
      <c r="D25" s="10" t="s">
        <v>111</v>
      </c>
      <c r="E25" s="47">
        <f t="shared" si="0"/>
        <v>0</v>
      </c>
      <c r="F25" s="61">
        <v>0</v>
      </c>
      <c r="G25" s="58">
        <v>0</v>
      </c>
      <c r="H25" s="59"/>
    </row>
    <row r="26" spans="1:8">
      <c r="A26" s="13"/>
      <c r="B26" s="13"/>
      <c r="C26" s="13" t="s">
        <v>112</v>
      </c>
      <c r="D26" s="10" t="s">
        <v>113</v>
      </c>
      <c r="E26" s="47">
        <f t="shared" si="0"/>
        <v>20.532726</v>
      </c>
      <c r="F26" s="61">
        <v>20.532726</v>
      </c>
      <c r="G26" s="58">
        <v>0</v>
      </c>
      <c r="H26" s="59"/>
    </row>
    <row r="27" spans="1:8">
      <c r="A27" s="13" t="s">
        <v>114</v>
      </c>
      <c r="B27" s="13"/>
      <c r="C27" s="13"/>
      <c r="D27" s="13" t="s">
        <v>115</v>
      </c>
      <c r="E27" s="47">
        <f t="shared" si="0"/>
        <v>178.792728</v>
      </c>
      <c r="F27" s="58">
        <f>F28</f>
        <v>178.792728</v>
      </c>
      <c r="G27" s="58">
        <f>G28</f>
        <v>0</v>
      </c>
      <c r="H27" s="59"/>
    </row>
    <row r="28" spans="1:8">
      <c r="A28" s="13"/>
      <c r="B28" s="13" t="s">
        <v>116</v>
      </c>
      <c r="C28" s="13"/>
      <c r="D28" s="13" t="s">
        <v>117</v>
      </c>
      <c r="E28" s="47">
        <f t="shared" si="0"/>
        <v>178.792728</v>
      </c>
      <c r="F28" s="58">
        <f>F29+F30</f>
        <v>178.792728</v>
      </c>
      <c r="G28" s="58">
        <f>G29+G30</f>
        <v>0</v>
      </c>
      <c r="H28" s="59"/>
    </row>
    <row r="29" spans="1:8">
      <c r="A29" s="13"/>
      <c r="B29" s="13"/>
      <c r="C29" s="13" t="s">
        <v>118</v>
      </c>
      <c r="D29" s="10" t="s">
        <v>119</v>
      </c>
      <c r="E29" s="47">
        <f t="shared" ref="E29:E41" si="1">F29+G29</f>
        <v>79.312728</v>
      </c>
      <c r="F29" s="61">
        <v>79.312728</v>
      </c>
      <c r="G29" s="58">
        <v>0</v>
      </c>
      <c r="H29" s="59"/>
    </row>
    <row r="30" spans="1:8">
      <c r="A30" s="13"/>
      <c r="B30" s="13"/>
      <c r="C30" s="13" t="s">
        <v>120</v>
      </c>
      <c r="D30" s="10" t="s">
        <v>121</v>
      </c>
      <c r="E30" s="47">
        <f t="shared" si="1"/>
        <v>99.48</v>
      </c>
      <c r="F30" s="61">
        <v>99.48</v>
      </c>
      <c r="G30" s="58">
        <v>0</v>
      </c>
      <c r="H30" s="59"/>
    </row>
    <row r="31" hidden="1" spans="5:8">
      <c r="E31" s="47">
        <f t="shared" si="1"/>
        <v>4446.453473</v>
      </c>
      <c r="F31" s="23"/>
      <c r="G31" s="23">
        <f>G6-表4!B36</f>
        <v>4446.453473</v>
      </c>
      <c r="H31" s="23"/>
    </row>
    <row r="32" hidden="1" spans="5:8">
      <c r="E32" s="47">
        <f t="shared" si="1"/>
        <v>0</v>
      </c>
      <c r="F32" s="23"/>
      <c r="G32" s="23"/>
      <c r="H32" s="23"/>
    </row>
    <row r="33" hidden="1" spans="5:8">
      <c r="E33" s="47">
        <f t="shared" si="1"/>
        <v>3935.39</v>
      </c>
      <c r="F33" s="23"/>
      <c r="G33" s="23">
        <v>3935.39</v>
      </c>
      <c r="H33" s="23"/>
    </row>
    <row r="34" hidden="1" spans="5:8">
      <c r="E34" s="47">
        <f t="shared" si="1"/>
        <v>511.063473000001</v>
      </c>
      <c r="F34" s="23"/>
      <c r="G34" s="23">
        <f>G31-G33</f>
        <v>511.063473000001</v>
      </c>
      <c r="H34" s="23"/>
    </row>
    <row r="35" hidden="1" spans="5:8">
      <c r="E35" s="47">
        <f t="shared" si="1"/>
        <v>0</v>
      </c>
      <c r="F35" s="23"/>
      <c r="G35" s="23"/>
      <c r="H35" s="23"/>
    </row>
    <row r="36" hidden="1" spans="5:8">
      <c r="E36" s="47">
        <f t="shared" si="1"/>
        <v>0</v>
      </c>
      <c r="F36" s="23"/>
      <c r="G36" s="23"/>
      <c r="H36" s="23"/>
    </row>
    <row r="37" hidden="1" spans="5:8">
      <c r="E37" s="47">
        <f t="shared" si="1"/>
        <v>0</v>
      </c>
      <c r="F37" s="23"/>
      <c r="G37" s="23"/>
      <c r="H37" s="23"/>
    </row>
    <row r="38" hidden="1" spans="5:8">
      <c r="E38" s="47">
        <f t="shared" si="1"/>
        <v>0</v>
      </c>
      <c r="F38" s="23"/>
      <c r="G38" s="23"/>
      <c r="H38" s="23"/>
    </row>
    <row r="39" spans="1:8">
      <c r="A39" s="13">
        <v>229</v>
      </c>
      <c r="B39" s="13"/>
      <c r="C39" s="13"/>
      <c r="D39" s="10" t="s">
        <v>122</v>
      </c>
      <c r="E39" s="47">
        <f t="shared" si="1"/>
        <v>0</v>
      </c>
      <c r="F39" s="61">
        <f>F40</f>
        <v>0</v>
      </c>
      <c r="G39" s="61">
        <f>G40</f>
        <v>0</v>
      </c>
      <c r="H39" s="23"/>
    </row>
    <row r="40" spans="1:8">
      <c r="A40" s="13"/>
      <c r="B40" s="13">
        <v>22904</v>
      </c>
      <c r="C40" s="13"/>
      <c r="D40" s="10" t="s">
        <v>123</v>
      </c>
      <c r="E40" s="47">
        <f t="shared" si="1"/>
        <v>0</v>
      </c>
      <c r="F40" s="61">
        <f>F41</f>
        <v>0</v>
      </c>
      <c r="G40" s="61">
        <f>G41</f>
        <v>0</v>
      </c>
      <c r="H40" s="23"/>
    </row>
    <row r="41" spans="1:8">
      <c r="A41" s="13"/>
      <c r="B41" s="13"/>
      <c r="C41" s="13">
        <v>2290402</v>
      </c>
      <c r="D41" s="10" t="s">
        <v>124</v>
      </c>
      <c r="E41" s="47">
        <f t="shared" si="1"/>
        <v>0</v>
      </c>
      <c r="F41" s="61">
        <v>0</v>
      </c>
      <c r="G41" s="61">
        <v>0</v>
      </c>
      <c r="H41" s="23"/>
    </row>
  </sheetData>
  <mergeCells count="14">
    <mergeCell ref="A2:H2"/>
    <mergeCell ref="A8:A9"/>
    <mergeCell ref="A11:A26"/>
    <mergeCell ref="A28:A30"/>
    <mergeCell ref="B12:B13"/>
    <mergeCell ref="B19:B20"/>
    <mergeCell ref="B24:B26"/>
    <mergeCell ref="B29:B30"/>
    <mergeCell ref="D4:D5"/>
    <mergeCell ref="E4:E5"/>
    <mergeCell ref="F4:F5"/>
    <mergeCell ref="G4:G5"/>
    <mergeCell ref="H4:H5"/>
    <mergeCell ref="A4:C5"/>
  </mergeCells>
  <pageMargins left="0.75" right="0.75" top="0.708333333333333" bottom="0.708333333333333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G1" sqref="G$1:J$1048576"/>
    </sheetView>
  </sheetViews>
  <sheetFormatPr defaultColWidth="10" defaultRowHeight="13.5"/>
  <cols>
    <col min="1" max="1" width="16" customWidth="1"/>
    <col min="2" max="2" width="18.25" customWidth="1"/>
    <col min="3" max="3" width="7.375" customWidth="1"/>
    <col min="4" max="4" width="17.375" customWidth="1"/>
    <col min="5" max="5" width="23.75" customWidth="1"/>
    <col min="6" max="6" width="8.375" customWidth="1"/>
    <col min="7" max="7" width="11.5" hidden="1" customWidth="1"/>
    <col min="8" max="8" width="10" hidden="1" customWidth="1"/>
    <col min="9" max="9" width="10.375" hidden="1" customWidth="1"/>
    <col min="10" max="10" width="10" hidden="1" customWidth="1"/>
  </cols>
  <sheetData>
    <row r="1" spans="1:1">
      <c r="A1" t="s">
        <v>150</v>
      </c>
    </row>
    <row r="2" customFormat="1" ht="28.45" customHeight="1" spans="1:6">
      <c r="A2" s="37" t="s">
        <v>151</v>
      </c>
      <c r="B2" s="37"/>
      <c r="C2" s="37"/>
      <c r="D2" s="37"/>
      <c r="E2" s="37"/>
      <c r="F2" s="37"/>
    </row>
    <row r="3" customFormat="1" ht="17.05" customHeight="1" spans="1:6">
      <c r="A3" s="38"/>
      <c r="B3" s="38"/>
      <c r="C3" s="38"/>
      <c r="D3" s="38"/>
      <c r="E3" s="38"/>
      <c r="F3" s="2" t="s">
        <v>9</v>
      </c>
    </row>
    <row r="4" spans="1:6">
      <c r="A4" s="39" t="s">
        <v>152</v>
      </c>
      <c r="B4" s="39" t="s">
        <v>153</v>
      </c>
      <c r="C4" s="39" t="s">
        <v>154</v>
      </c>
      <c r="D4" s="39" t="s">
        <v>155</v>
      </c>
      <c r="E4" s="40" t="s">
        <v>156</v>
      </c>
      <c r="F4" s="39" t="s">
        <v>154</v>
      </c>
    </row>
    <row r="5" spans="1:9">
      <c r="A5" s="39" t="s">
        <v>64</v>
      </c>
      <c r="B5" s="39"/>
      <c r="C5" s="41">
        <f>C6+C16+C29</f>
        <v>1102.799811</v>
      </c>
      <c r="D5" s="39" t="s">
        <v>64</v>
      </c>
      <c r="E5" s="39"/>
      <c r="F5" s="42">
        <f>F6+F16+F29</f>
        <v>1102.799811</v>
      </c>
      <c r="G5">
        <v>1072.08</v>
      </c>
      <c r="H5">
        <v>1102.799811</v>
      </c>
      <c r="I5">
        <f>H5-G5</f>
        <v>30.7198110000002</v>
      </c>
    </row>
    <row r="6" spans="1:7">
      <c r="A6" s="22" t="s">
        <v>157</v>
      </c>
      <c r="B6" s="22" t="s">
        <v>158</v>
      </c>
      <c r="C6" s="41">
        <f>C7+C11+C15</f>
        <v>941.864435</v>
      </c>
      <c r="D6" s="22" t="s">
        <v>159</v>
      </c>
      <c r="E6" s="22" t="s">
        <v>160</v>
      </c>
      <c r="F6" s="42">
        <f>SUM(F7:F15)</f>
        <v>941.864435</v>
      </c>
      <c r="G6">
        <v>941.864435</v>
      </c>
    </row>
    <row r="7" spans="1:6">
      <c r="A7" s="22">
        <v>50101</v>
      </c>
      <c r="B7" s="22" t="s">
        <v>161</v>
      </c>
      <c r="C7" s="41">
        <f>SUM(F7:F10)</f>
        <v>712.23334</v>
      </c>
      <c r="D7" s="22" t="s">
        <v>162</v>
      </c>
      <c r="E7" s="22" t="s">
        <v>163</v>
      </c>
      <c r="F7" s="43">
        <f>(2917560+814963)/10000</f>
        <v>373.2523</v>
      </c>
    </row>
    <row r="8" spans="1:6">
      <c r="A8" s="22"/>
      <c r="B8" s="22"/>
      <c r="C8" s="41"/>
      <c r="D8" s="22" t="s">
        <v>164</v>
      </c>
      <c r="E8" s="22" t="s">
        <v>165</v>
      </c>
      <c r="F8" s="43">
        <f>2106256.4/10000</f>
        <v>210.62564</v>
      </c>
    </row>
    <row r="9" spans="1:6">
      <c r="A9" s="22"/>
      <c r="B9" s="22"/>
      <c r="C9" s="41"/>
      <c r="D9" s="22" t="s">
        <v>166</v>
      </c>
      <c r="E9" s="22" t="s">
        <v>167</v>
      </c>
      <c r="F9" s="44">
        <f>243130/10000</f>
        <v>24.313</v>
      </c>
    </row>
    <row r="10" spans="1:6">
      <c r="A10" s="22"/>
      <c r="B10" s="22"/>
      <c r="C10" s="41"/>
      <c r="D10" s="22" t="s">
        <v>168</v>
      </c>
      <c r="E10" s="22" t="s">
        <v>169</v>
      </c>
      <c r="F10" s="45">
        <f>1040424/10000</f>
        <v>104.0424</v>
      </c>
    </row>
    <row r="11" spans="1:6">
      <c r="A11" s="22" t="s">
        <v>170</v>
      </c>
      <c r="B11" s="22" t="s">
        <v>171</v>
      </c>
      <c r="C11" s="41">
        <f>SUM(F11:F14)</f>
        <v>150.318367</v>
      </c>
      <c r="D11" s="22" t="s">
        <v>172</v>
      </c>
      <c r="E11" s="46" t="s">
        <v>173</v>
      </c>
      <c r="F11" s="47">
        <v>86.491936</v>
      </c>
    </row>
    <row r="12" spans="1:6">
      <c r="A12" s="22"/>
      <c r="B12" s="22"/>
      <c r="C12" s="41"/>
      <c r="D12" s="22" t="s">
        <v>174</v>
      </c>
      <c r="E12" s="46" t="s">
        <v>175</v>
      </c>
      <c r="F12" s="47">
        <v>38.185995</v>
      </c>
    </row>
    <row r="13" spans="1:6">
      <c r="A13" s="22"/>
      <c r="B13" s="22"/>
      <c r="C13" s="41"/>
      <c r="D13" s="22" t="s">
        <v>176</v>
      </c>
      <c r="E13" s="46" t="s">
        <v>177</v>
      </c>
      <c r="F13" s="47">
        <v>20.532726</v>
      </c>
    </row>
    <row r="14" spans="1:6">
      <c r="A14" s="22"/>
      <c r="B14" s="22"/>
      <c r="C14" s="41"/>
      <c r="D14" s="22" t="s">
        <v>178</v>
      </c>
      <c r="E14" s="46" t="s">
        <v>179</v>
      </c>
      <c r="F14" s="47">
        <v>5.10771</v>
      </c>
    </row>
    <row r="15" spans="1:6">
      <c r="A15" s="22" t="s">
        <v>180</v>
      </c>
      <c r="B15" s="22" t="s">
        <v>119</v>
      </c>
      <c r="C15" s="41">
        <f>F15</f>
        <v>79.312728</v>
      </c>
      <c r="D15" s="22" t="s">
        <v>181</v>
      </c>
      <c r="E15" s="46" t="s">
        <v>119</v>
      </c>
      <c r="F15" s="47">
        <v>79.312728</v>
      </c>
    </row>
    <row r="16" spans="1:7">
      <c r="A16" s="22" t="s">
        <v>182</v>
      </c>
      <c r="B16" s="22" t="s">
        <v>183</v>
      </c>
      <c r="C16" s="41">
        <f>C17+C27</f>
        <v>75.974176</v>
      </c>
      <c r="D16" s="22" t="s">
        <v>184</v>
      </c>
      <c r="E16" s="46" t="s">
        <v>185</v>
      </c>
      <c r="F16" s="42">
        <f>SUM(F17:F27)</f>
        <v>75.974176</v>
      </c>
      <c r="G16">
        <v>75.974176</v>
      </c>
    </row>
    <row r="17" spans="1:6">
      <c r="A17" s="22" t="s">
        <v>186</v>
      </c>
      <c r="B17" s="22" t="s">
        <v>187</v>
      </c>
      <c r="C17" s="41">
        <f>SUM(F17:F26)</f>
        <v>70.139056</v>
      </c>
      <c r="D17" s="22">
        <v>30201</v>
      </c>
      <c r="E17" s="46" t="s">
        <v>188</v>
      </c>
      <c r="F17" s="47">
        <v>1.55</v>
      </c>
    </row>
    <row r="18" spans="1:6">
      <c r="A18" s="22"/>
      <c r="B18" s="22"/>
      <c r="C18" s="41"/>
      <c r="D18" s="48" t="s">
        <v>189</v>
      </c>
      <c r="E18" s="49" t="s">
        <v>190</v>
      </c>
      <c r="F18" s="47">
        <v>0.78</v>
      </c>
    </row>
    <row r="19" spans="1:6">
      <c r="A19" s="22"/>
      <c r="B19" s="22"/>
      <c r="C19" s="41"/>
      <c r="D19" s="48" t="s">
        <v>191</v>
      </c>
      <c r="E19" s="49" t="s">
        <v>192</v>
      </c>
      <c r="F19" s="47">
        <v>7.2</v>
      </c>
    </row>
    <row r="20" spans="1:6">
      <c r="A20" s="22"/>
      <c r="B20" s="22"/>
      <c r="C20" s="41"/>
      <c r="D20" s="48" t="s">
        <v>193</v>
      </c>
      <c r="E20" s="49" t="s">
        <v>194</v>
      </c>
      <c r="F20" s="47">
        <v>8.55</v>
      </c>
    </row>
    <row r="21" spans="1:6">
      <c r="A21" s="22"/>
      <c r="B21" s="22"/>
      <c r="C21" s="41"/>
      <c r="D21" s="48" t="s">
        <v>195</v>
      </c>
      <c r="E21" s="49" t="s">
        <v>196</v>
      </c>
      <c r="F21" s="47">
        <v>10.816</v>
      </c>
    </row>
    <row r="22" spans="1:6">
      <c r="A22" s="22"/>
      <c r="B22" s="22"/>
      <c r="C22" s="41"/>
      <c r="D22" s="48" t="s">
        <v>197</v>
      </c>
      <c r="E22" s="49" t="s">
        <v>198</v>
      </c>
      <c r="F22" s="47">
        <v>3.99</v>
      </c>
    </row>
    <row r="23" spans="1:6">
      <c r="A23" s="22"/>
      <c r="B23" s="22"/>
      <c r="C23" s="41"/>
      <c r="D23" s="48" t="s">
        <v>199</v>
      </c>
      <c r="E23" s="49" t="s">
        <v>200</v>
      </c>
      <c r="F23" s="47">
        <v>0.3</v>
      </c>
    </row>
    <row r="24" spans="1:6">
      <c r="A24" s="22"/>
      <c r="B24" s="22"/>
      <c r="C24" s="41"/>
      <c r="D24" s="22" t="s">
        <v>201</v>
      </c>
      <c r="E24" s="46" t="s">
        <v>202</v>
      </c>
      <c r="F24" s="47">
        <v>8.300214</v>
      </c>
    </row>
    <row r="25" spans="1:6">
      <c r="A25" s="22"/>
      <c r="B25" s="22"/>
      <c r="C25" s="41"/>
      <c r="D25" s="22" t="s">
        <v>203</v>
      </c>
      <c r="E25" s="46" t="s">
        <v>204</v>
      </c>
      <c r="F25" s="47">
        <v>12.074842</v>
      </c>
    </row>
    <row r="26" spans="1:6">
      <c r="A26" s="22"/>
      <c r="B26" s="22"/>
      <c r="C26" s="41"/>
      <c r="D26" s="50" t="s">
        <v>205</v>
      </c>
      <c r="E26" s="51" t="s">
        <v>206</v>
      </c>
      <c r="F26" s="47">
        <f>165780/10000</f>
        <v>16.578</v>
      </c>
    </row>
    <row r="27" spans="1:6">
      <c r="A27" s="22" t="s">
        <v>207</v>
      </c>
      <c r="B27" s="22" t="s">
        <v>208</v>
      </c>
      <c r="C27" s="41">
        <f>F27</f>
        <v>5.83512</v>
      </c>
      <c r="D27" s="22" t="s">
        <v>209</v>
      </c>
      <c r="E27" s="46" t="s">
        <v>208</v>
      </c>
      <c r="F27" s="47">
        <v>5.83512</v>
      </c>
    </row>
    <row r="28" spans="1:6">
      <c r="A28" s="22"/>
      <c r="B28" s="22"/>
      <c r="C28" s="41"/>
      <c r="D28" s="52"/>
      <c r="E28" s="53"/>
      <c r="F28" s="42"/>
    </row>
    <row r="29" spans="1:7">
      <c r="A29" s="22" t="s">
        <v>210</v>
      </c>
      <c r="B29" s="22" t="s">
        <v>211</v>
      </c>
      <c r="C29" s="41">
        <f>C30+C31</f>
        <v>84.9612</v>
      </c>
      <c r="D29" s="22" t="s">
        <v>212</v>
      </c>
      <c r="E29" s="46" t="s">
        <v>211</v>
      </c>
      <c r="F29" s="42">
        <f>F30+F31</f>
        <v>84.9612</v>
      </c>
      <c r="G29">
        <v>84.9612</v>
      </c>
    </row>
    <row r="30" spans="1:6">
      <c r="A30" s="13" t="s">
        <v>213</v>
      </c>
      <c r="B30" s="13" t="s">
        <v>214</v>
      </c>
      <c r="C30" s="47">
        <f>F30</f>
        <v>2.7504</v>
      </c>
      <c r="D30" s="13" t="s">
        <v>215</v>
      </c>
      <c r="E30" s="54" t="s">
        <v>216</v>
      </c>
      <c r="F30" s="47">
        <v>2.7504</v>
      </c>
    </row>
    <row r="31" spans="1:6">
      <c r="A31" s="13" t="s">
        <v>217</v>
      </c>
      <c r="B31" s="13" t="s">
        <v>218</v>
      </c>
      <c r="C31" s="47">
        <f>F31</f>
        <v>82.2108</v>
      </c>
      <c r="D31" s="13" t="s">
        <v>219</v>
      </c>
      <c r="E31" s="54" t="s">
        <v>220</v>
      </c>
      <c r="F31" s="47">
        <v>82.2108</v>
      </c>
    </row>
  </sheetData>
  <mergeCells count="13">
    <mergeCell ref="A2:F2"/>
    <mergeCell ref="A3:E3"/>
    <mergeCell ref="A5:B5"/>
    <mergeCell ref="D5:E5"/>
    <mergeCell ref="A7:A10"/>
    <mergeCell ref="A11:A14"/>
    <mergeCell ref="A17:A26"/>
    <mergeCell ref="B7:B10"/>
    <mergeCell ref="B11:B14"/>
    <mergeCell ref="B17:B26"/>
    <mergeCell ref="C7:C10"/>
    <mergeCell ref="C11:C14"/>
    <mergeCell ref="C17:C26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B7" sqref="B7"/>
    </sheetView>
  </sheetViews>
  <sheetFormatPr defaultColWidth="10" defaultRowHeight="13.5" outlineLevelCol="7"/>
  <cols>
    <col min="1" max="1" width="24.5" customWidth="1"/>
    <col min="2" max="3" width="8.875" customWidth="1"/>
    <col min="4" max="4" width="17.25" customWidth="1"/>
    <col min="5" max="5" width="16.875" customWidth="1"/>
    <col min="6" max="6" width="21.125" customWidth="1"/>
    <col min="7" max="7" width="25.625" customWidth="1"/>
    <col min="8" max="8" width="9.76666666666667" customWidth="1"/>
    <col min="10" max="10" width="12.625"/>
  </cols>
  <sheetData>
    <row r="1" customFormat="1" spans="1:1">
      <c r="A1" t="s">
        <v>221</v>
      </c>
    </row>
    <row r="2" customFormat="1" ht="22.75" customHeight="1" spans="1:7">
      <c r="A2" s="14" t="s">
        <v>222</v>
      </c>
      <c r="B2" s="14"/>
      <c r="C2" s="14"/>
      <c r="D2" s="14"/>
      <c r="E2" s="14"/>
      <c r="F2" s="14"/>
      <c r="G2" s="14"/>
    </row>
    <row r="3" customFormat="1" ht="22.75" customHeight="1" spans="1:7">
      <c r="A3" s="14"/>
      <c r="B3" s="26"/>
      <c r="C3" s="26"/>
      <c r="D3" s="26"/>
      <c r="E3" s="26"/>
      <c r="F3" s="26"/>
      <c r="G3" s="2" t="s">
        <v>9</v>
      </c>
    </row>
    <row r="4" customFormat="1" ht="39.15" customHeight="1" spans="1:7">
      <c r="A4" s="18" t="s">
        <v>134</v>
      </c>
      <c r="B4" s="27" t="s">
        <v>223</v>
      </c>
      <c r="C4" s="3" t="s">
        <v>224</v>
      </c>
      <c r="D4" s="3" t="s">
        <v>225</v>
      </c>
      <c r="E4" s="3" t="s">
        <v>226</v>
      </c>
      <c r="F4" s="3" t="s">
        <v>227</v>
      </c>
      <c r="G4" s="3" t="s">
        <v>70</v>
      </c>
    </row>
    <row r="5" customFormat="1" ht="24" customHeight="1" spans="1:7">
      <c r="A5" s="28" t="s">
        <v>64</v>
      </c>
      <c r="B5" s="29">
        <f>B6+B7+B8</f>
        <v>3.996</v>
      </c>
      <c r="C5" s="29">
        <f>C6+C7+C8</f>
        <v>3.99</v>
      </c>
      <c r="D5" s="30">
        <f>(3.99-3.996)/B5</f>
        <v>-0.00150150150150145</v>
      </c>
      <c r="E5" s="31"/>
      <c r="F5" s="30">
        <v>0.000733504189452957</v>
      </c>
      <c r="G5" s="31"/>
    </row>
    <row r="6" customFormat="1" ht="22" customHeight="1" spans="1:7">
      <c r="A6" s="31" t="s">
        <v>228</v>
      </c>
      <c r="B6" s="29">
        <v>0</v>
      </c>
      <c r="C6" s="29">
        <v>0</v>
      </c>
      <c r="D6" s="30" t="e">
        <f t="shared" ref="D5:D10" si="0">(3.996-5.68)/B6</f>
        <v>#DIV/0!</v>
      </c>
      <c r="E6" s="31" t="s">
        <v>229</v>
      </c>
      <c r="F6" s="30" t="e">
        <f t="shared" ref="F6:F10" si="1">(3.996-5.68)/D6</f>
        <v>#DIV/0!</v>
      </c>
      <c r="G6" s="32" t="s">
        <v>230</v>
      </c>
    </row>
    <row r="7" customFormat="1" ht="17.05" customHeight="1" spans="1:8">
      <c r="A7" s="31" t="s">
        <v>231</v>
      </c>
      <c r="B7" s="33">
        <v>3.996</v>
      </c>
      <c r="C7" s="34">
        <v>3.99</v>
      </c>
      <c r="D7" s="30">
        <f>(3.99-3.996)/B7</f>
        <v>-0.00150150150150145</v>
      </c>
      <c r="E7" s="31" t="s">
        <v>232</v>
      </c>
      <c r="F7" s="30">
        <v>0.0007335</v>
      </c>
      <c r="G7" s="31"/>
      <c r="H7" s="35"/>
    </row>
    <row r="8" customFormat="1" ht="17.05" customHeight="1" spans="1:7">
      <c r="A8" s="31" t="s">
        <v>233</v>
      </c>
      <c r="B8" s="29">
        <v>0</v>
      </c>
      <c r="C8" s="29">
        <v>0</v>
      </c>
      <c r="D8" s="30" t="e">
        <f t="shared" si="0"/>
        <v>#DIV/0!</v>
      </c>
      <c r="E8" s="31" t="s">
        <v>229</v>
      </c>
      <c r="F8" s="30" t="e">
        <f t="shared" si="1"/>
        <v>#DIV/0!</v>
      </c>
      <c r="G8" s="32"/>
    </row>
    <row r="9" customFormat="1" ht="17.05" customHeight="1" spans="1:7">
      <c r="A9" s="31" t="s">
        <v>234</v>
      </c>
      <c r="B9" s="29">
        <v>0</v>
      </c>
      <c r="C9" s="29">
        <v>0</v>
      </c>
      <c r="D9" s="30" t="e">
        <f t="shared" si="0"/>
        <v>#DIV/0!</v>
      </c>
      <c r="E9" s="31" t="s">
        <v>229</v>
      </c>
      <c r="F9" s="30" t="e">
        <f t="shared" si="1"/>
        <v>#DIV/0!</v>
      </c>
      <c r="G9" s="31"/>
    </row>
    <row r="10" customFormat="1" ht="17.05" customHeight="1" spans="1:7">
      <c r="A10" s="31" t="s">
        <v>235</v>
      </c>
      <c r="B10" s="29">
        <v>0</v>
      </c>
      <c r="C10" s="29">
        <v>0</v>
      </c>
      <c r="D10" s="36" t="e">
        <f t="shared" si="0"/>
        <v>#DIV/0!</v>
      </c>
      <c r="E10" s="31" t="s">
        <v>229</v>
      </c>
      <c r="F10" s="30" t="e">
        <f t="shared" si="1"/>
        <v>#DIV/0!</v>
      </c>
      <c r="G10" s="31"/>
    </row>
    <row r="11" spans="1:1">
      <c r="A11" t="s">
        <v>236</v>
      </c>
    </row>
  </sheetData>
  <mergeCells count="1">
    <mergeCell ref="A2:G2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D28" sqref="D28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10.375"/>
  </cols>
  <sheetData>
    <row r="1" spans="1:1">
      <c r="A1" t="s">
        <v>237</v>
      </c>
    </row>
    <row r="2" customFormat="1" ht="22.75" customHeight="1" spans="1:4">
      <c r="A2" s="14" t="s">
        <v>238</v>
      </c>
      <c r="B2" s="14"/>
      <c r="C2" s="14"/>
      <c r="D2" s="14"/>
    </row>
    <row r="3" customFormat="1" ht="15.65" customHeight="1" spans="4:4">
      <c r="D3" s="2" t="s">
        <v>9</v>
      </c>
    </row>
    <row r="4" customFormat="1" ht="30.15" customHeight="1" spans="1:4">
      <c r="A4" s="4" t="s">
        <v>239</v>
      </c>
      <c r="B4" s="15" t="s">
        <v>240</v>
      </c>
      <c r="C4" s="16" t="s">
        <v>154</v>
      </c>
      <c r="D4" s="17" t="s">
        <v>70</v>
      </c>
    </row>
    <row r="5" customFormat="1" ht="14.3" customHeight="1" spans="1:4">
      <c r="A5" s="18" t="s">
        <v>241</v>
      </c>
      <c r="B5" s="12" t="s">
        <v>188</v>
      </c>
      <c r="C5" s="19">
        <v>1.55</v>
      </c>
      <c r="D5" s="12"/>
    </row>
    <row r="6" customFormat="1" ht="14.3" customHeight="1" spans="1:4">
      <c r="A6" s="18" t="s">
        <v>242</v>
      </c>
      <c r="B6" s="12" t="s">
        <v>243</v>
      </c>
      <c r="C6" s="20">
        <v>0</v>
      </c>
      <c r="D6" s="12"/>
    </row>
    <row r="7" customFormat="1" ht="14.3" customHeight="1" spans="1:4">
      <c r="A7" s="18" t="s">
        <v>189</v>
      </c>
      <c r="B7" s="12" t="s">
        <v>190</v>
      </c>
      <c r="C7" s="19">
        <v>0.78</v>
      </c>
      <c r="D7" s="12"/>
    </row>
    <row r="8" customFormat="1" ht="14.3" customHeight="1" spans="1:4">
      <c r="A8" s="18" t="s">
        <v>191</v>
      </c>
      <c r="B8" s="12" t="s">
        <v>192</v>
      </c>
      <c r="C8" s="19">
        <v>7.2</v>
      </c>
      <c r="D8" s="12"/>
    </row>
    <row r="9" customFormat="1" ht="14.3" customHeight="1" spans="1:4">
      <c r="A9" s="18" t="s">
        <v>193</v>
      </c>
      <c r="B9" s="12" t="s">
        <v>194</v>
      </c>
      <c r="C9" s="19">
        <v>8.55</v>
      </c>
      <c r="D9" s="12"/>
    </row>
    <row r="10" customFormat="1" ht="14.3" customHeight="1" spans="1:4">
      <c r="A10" s="18" t="s">
        <v>244</v>
      </c>
      <c r="B10" s="12" t="s">
        <v>245</v>
      </c>
      <c r="C10" s="20">
        <v>0</v>
      </c>
      <c r="D10" s="12"/>
    </row>
    <row r="11" customFormat="1" ht="14.3" customHeight="1" spans="1:4">
      <c r="A11" s="18" t="s">
        <v>246</v>
      </c>
      <c r="B11" s="12" t="s">
        <v>247</v>
      </c>
      <c r="C11" s="20">
        <v>0</v>
      </c>
      <c r="D11" s="12"/>
    </row>
    <row r="12" customFormat="1" ht="14.3" customHeight="1" spans="1:4">
      <c r="A12" s="18" t="s">
        <v>195</v>
      </c>
      <c r="B12" s="12" t="s">
        <v>196</v>
      </c>
      <c r="C12" s="19">
        <v>10.816</v>
      </c>
      <c r="D12" s="12"/>
    </row>
    <row r="13" customFormat="1" ht="14.3" customHeight="1" spans="1:4">
      <c r="A13" s="21">
        <v>30216</v>
      </c>
      <c r="B13" s="22" t="s">
        <v>208</v>
      </c>
      <c r="C13" s="23">
        <v>5.83512</v>
      </c>
      <c r="D13" s="12"/>
    </row>
    <row r="14" customFormat="1" ht="14.3" customHeight="1" spans="1:4">
      <c r="A14" s="21">
        <v>30217</v>
      </c>
      <c r="B14" s="22" t="s">
        <v>198</v>
      </c>
      <c r="C14" s="23">
        <v>3.99</v>
      </c>
      <c r="D14" s="12"/>
    </row>
    <row r="15" customFormat="1" ht="14.3" customHeight="1" spans="1:4">
      <c r="A15" s="21">
        <v>30228</v>
      </c>
      <c r="B15" s="22" t="s">
        <v>202</v>
      </c>
      <c r="C15" s="23">
        <v>8.300214</v>
      </c>
      <c r="D15" s="12"/>
    </row>
    <row r="16" customFormat="1" ht="14.3" customHeight="1" spans="1:4">
      <c r="A16" s="21">
        <v>30229</v>
      </c>
      <c r="B16" s="22" t="s">
        <v>204</v>
      </c>
      <c r="C16" s="23">
        <v>12.074842</v>
      </c>
      <c r="D16" s="12"/>
    </row>
    <row r="17" customFormat="1" ht="14.3" customHeight="1" spans="1:4">
      <c r="A17" s="18" t="s">
        <v>248</v>
      </c>
      <c r="B17" s="12" t="s">
        <v>206</v>
      </c>
      <c r="C17" s="23">
        <v>16.578</v>
      </c>
      <c r="D17" s="12"/>
    </row>
    <row r="18" customFormat="1" ht="14.3" customHeight="1" spans="1:4">
      <c r="A18" s="18" t="s">
        <v>249</v>
      </c>
      <c r="B18" s="12" t="s">
        <v>250</v>
      </c>
      <c r="C18" s="24">
        <v>0</v>
      </c>
      <c r="D18" s="12"/>
    </row>
    <row r="19" customFormat="1" ht="14.3" customHeight="1" spans="1:4">
      <c r="A19" s="18" t="s">
        <v>199</v>
      </c>
      <c r="B19" s="12" t="s">
        <v>200</v>
      </c>
      <c r="C19" s="23">
        <v>0.3</v>
      </c>
      <c r="D19" s="12"/>
    </row>
    <row r="20" customFormat="1" ht="14.3" customHeight="1" spans="1:4">
      <c r="A20" s="18" t="s">
        <v>251</v>
      </c>
      <c r="B20" s="12" t="s">
        <v>252</v>
      </c>
      <c r="C20" s="24">
        <v>0</v>
      </c>
      <c r="D20" s="12"/>
    </row>
    <row r="21" customFormat="1" ht="14.3" customHeight="1" spans="1:4">
      <c r="A21" s="18" t="s">
        <v>253</v>
      </c>
      <c r="B21" s="12" t="s">
        <v>254</v>
      </c>
      <c r="C21" s="24">
        <v>0</v>
      </c>
      <c r="D21" s="12"/>
    </row>
    <row r="22" customFormat="1" ht="14.3" customHeight="1" spans="1:4">
      <c r="A22" s="25" t="s">
        <v>64</v>
      </c>
      <c r="B22" s="25"/>
      <c r="C22" s="24">
        <f>SUM(C5:C21)</f>
        <v>75.974176</v>
      </c>
      <c r="D22" s="12"/>
    </row>
  </sheetData>
  <mergeCells count="2">
    <mergeCell ref="A2:D2"/>
    <mergeCell ref="A22:B2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H18" sqref="H18"/>
    </sheetView>
  </sheetViews>
  <sheetFormatPr defaultColWidth="10" defaultRowHeight="13.5" outlineLevelCol="7"/>
  <cols>
    <col min="1" max="1" width="5.625" customWidth="1"/>
    <col min="2" max="2" width="6.5" customWidth="1"/>
    <col min="3" max="3" width="6.125" customWidth="1"/>
    <col min="4" max="4" width="35.5" customWidth="1"/>
    <col min="5" max="5" width="8.25" customWidth="1"/>
    <col min="6" max="6" width="9.625" customWidth="1"/>
    <col min="7" max="7" width="11.5" customWidth="1"/>
    <col min="8" max="8" width="15.3833333333333" customWidth="1"/>
    <col min="9" max="9" width="9.76666666666667" customWidth="1"/>
  </cols>
  <sheetData>
    <row r="1" customFormat="1" spans="1:1">
      <c r="A1" t="s">
        <v>255</v>
      </c>
    </row>
    <row r="2" customFormat="1" ht="22.75" customHeight="1" spans="1:8">
      <c r="A2" s="1" t="s">
        <v>256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62</v>
      </c>
      <c r="B4" s="3"/>
      <c r="C4" s="3"/>
      <c r="D4" s="3" t="s">
        <v>63</v>
      </c>
      <c r="E4" s="3" t="s">
        <v>128</v>
      </c>
      <c r="F4" s="3" t="s">
        <v>128</v>
      </c>
      <c r="G4" s="3"/>
      <c r="H4" s="3" t="s">
        <v>70</v>
      </c>
    </row>
    <row r="5" customFormat="1" ht="14.3" customHeight="1" spans="1:8">
      <c r="A5" s="3"/>
      <c r="B5" s="3"/>
      <c r="C5" s="3"/>
      <c r="D5" s="3"/>
      <c r="E5" s="3" t="s">
        <v>64</v>
      </c>
      <c r="F5" s="3" t="s">
        <v>127</v>
      </c>
      <c r="G5" s="3" t="s">
        <v>128</v>
      </c>
      <c r="H5" s="3"/>
    </row>
    <row r="6" customFormat="1" ht="24" customHeight="1" spans="1:8">
      <c r="A6" s="4" t="s">
        <v>71</v>
      </c>
      <c r="B6" s="4" t="s">
        <v>72</v>
      </c>
      <c r="C6" s="5" t="s">
        <v>73</v>
      </c>
      <c r="D6" s="4" t="s">
        <v>64</v>
      </c>
      <c r="E6" s="6">
        <v>0</v>
      </c>
      <c r="F6" s="6">
        <v>0</v>
      </c>
      <c r="G6" s="6">
        <v>0</v>
      </c>
      <c r="H6" s="7" t="s">
        <v>1</v>
      </c>
    </row>
    <row r="7" ht="36" customHeight="1" spans="1:8">
      <c r="A7" s="8">
        <v>229</v>
      </c>
      <c r="B7" s="9" t="s">
        <v>257</v>
      </c>
      <c r="C7" s="9" t="s">
        <v>258</v>
      </c>
      <c r="D7" s="10" t="s">
        <v>124</v>
      </c>
      <c r="E7" s="11">
        <v>0</v>
      </c>
      <c r="F7" s="11">
        <v>0</v>
      </c>
      <c r="G7" s="11">
        <v>4000</v>
      </c>
      <c r="H7" s="12" t="s">
        <v>55</v>
      </c>
    </row>
    <row r="12" spans="2:2">
      <c r="B12" s="13"/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市卫计局--张鹏</cp:lastModifiedBy>
  <dcterms:created xsi:type="dcterms:W3CDTF">2022-03-02T03:08:00Z</dcterms:created>
  <dcterms:modified xsi:type="dcterms:W3CDTF">2024-04-25T03:08:06Z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